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lanilha Orcamentaria " sheetId="1" r:id="rId1"/>
    <sheet name="BDI" sheetId="2" r:id="rId2"/>
    <sheet name="CRONOGRAMA" sheetId="3" r:id="rId3"/>
    <sheet name="MEMÓRIA DE CALCULO" sheetId="4" r:id="rId4"/>
    <sheet name="Planilha Orcamentaria (2)" sheetId="5" state="hidden" r:id="rId5"/>
  </sheets>
  <definedNames>
    <definedName name="_xlnm.Print_Area" localSheetId="2">'CRONOGRAMA'!$A$1:$J$17</definedName>
    <definedName name="_xlnm.Print_Area" localSheetId="3">'MEMÓRIA DE CALCULO'!$A$1:$D$31</definedName>
    <definedName name="_xlnm.Print_Area" localSheetId="0">'Planilha Orcamentaria '!$A$1:$H$35</definedName>
    <definedName name="_xlnm.Print_Area" localSheetId="4">'Planilha Orcamentaria (2)'!$A$1:$H$24</definedName>
  </definedNames>
  <calcPr fullCalcOnLoad="1"/>
</workbook>
</file>

<file path=xl/sharedStrings.xml><?xml version="1.0" encoding="utf-8"?>
<sst xmlns="http://schemas.openxmlformats.org/spreadsheetml/2006/main" count="296" uniqueCount="167">
  <si>
    <t>ITEM</t>
  </si>
  <si>
    <t>DESCRIÇÃO</t>
  </si>
  <si>
    <t>PLANILHA ORÇAMENTÁRIA DE CUSTOS</t>
  </si>
  <si>
    <t>CÓDIGO</t>
  </si>
  <si>
    <t>INDIRETA</t>
  </si>
  <si>
    <t>LDI</t>
  </si>
  <si>
    <t>PREÇO TOTAL</t>
  </si>
  <si>
    <t>CREA</t>
  </si>
  <si>
    <t>Carimbo e assinatura do engenheiro responsável técnico pela elaboração da planilha</t>
  </si>
  <si>
    <t>Carimbo e assinatura do prefeito</t>
  </si>
  <si>
    <t>1.1</t>
  </si>
  <si>
    <t>2.1</t>
  </si>
  <si>
    <t>(  X  )</t>
  </si>
  <si>
    <t>PREÇO UNIT C/ LDI</t>
  </si>
  <si>
    <t>PREÇO UNIT S/ LDI</t>
  </si>
  <si>
    <t>61/924 / D</t>
  </si>
  <si>
    <t>Eng. Civil WILSON DIAS DA FONSECA JÚNIOR</t>
  </si>
  <si>
    <t>UNID</t>
  </si>
  <si>
    <t>QUANTID</t>
  </si>
  <si>
    <t>CRONOGRAMA FÍSICO-FINANCEIRO</t>
  </si>
  <si>
    <t>ETAPAS/DESCRIÇÃO</t>
  </si>
  <si>
    <t>FÍSICO/ FINANCEIRO</t>
  </si>
  <si>
    <t>TOTAL  ETAPAS</t>
  </si>
  <si>
    <t>MÊS 1</t>
  </si>
  <si>
    <t>MÊS 2</t>
  </si>
  <si>
    <t>MÊS 3</t>
  </si>
  <si>
    <t>MÊS 4</t>
  </si>
  <si>
    <t>MÊS 5</t>
  </si>
  <si>
    <t>MÊS 6</t>
  </si>
  <si>
    <t>Físico %</t>
  </si>
  <si>
    <t>Financeiro</t>
  </si>
  <si>
    <t>TOTAL</t>
  </si>
  <si>
    <t xml:space="preserve"> </t>
  </si>
  <si>
    <t>Observações:</t>
  </si>
  <si>
    <t>SERVIÇOS PRELIMINARES</t>
  </si>
  <si>
    <t>unid</t>
  </si>
  <si>
    <t>m</t>
  </si>
  <si>
    <t>FOLHA Nº:  01/01</t>
  </si>
  <si>
    <t>m2</t>
  </si>
  <si>
    <t>kg</t>
  </si>
  <si>
    <t>m3</t>
  </si>
  <si>
    <t xml:space="preserve">VALOR DA OBRA: </t>
  </si>
  <si>
    <t>1.2</t>
  </si>
  <si>
    <t>MOBILIZAÇÃO E DESMOBILIZAÇÃO DE OBRA</t>
  </si>
  <si>
    <t>MOB-DES-005</t>
  </si>
  <si>
    <t>gl</t>
  </si>
  <si>
    <t>IIO-001</t>
  </si>
  <si>
    <t>1.3</t>
  </si>
  <si>
    <t>OBR-PON-005</t>
  </si>
  <si>
    <t>ENSECADEIRA DE ESTACAS PRANCHA COM ESGOTAMENTO</t>
  </si>
  <si>
    <t>TER-001</t>
  </si>
  <si>
    <t>DER-001</t>
  </si>
  <si>
    <t>3.1</t>
  </si>
  <si>
    <t>3.2</t>
  </si>
  <si>
    <t>3.3</t>
  </si>
  <si>
    <t>3.4</t>
  </si>
  <si>
    <t>TOTAL GERAL</t>
  </si>
  <si>
    <t>DRENAGEM E ESTRUTURA EM CONCRETO ARMADO (BERÇO, BOCAS, MURETAS LATERAIS, LAJE SUPERIOR)</t>
  </si>
  <si>
    <t>MOVIMENTAÇÃO DE TERRA</t>
  </si>
  <si>
    <t>OBRA: Execução de BDTC - BUEIRO DUPLO TUBULAR DE CONCRETO</t>
  </si>
  <si>
    <t>04.13.04</t>
  </si>
  <si>
    <t>DE TABUA DE MADEIRA DE LEI</t>
  </si>
  <si>
    <t>PREFEITURA MUNICIPAL DE ALVINÓPOLIS</t>
  </si>
  <si>
    <t>FORMA DE EXECUÇÃO:</t>
  </si>
  <si>
    <t>DATA: 25/01/2022</t>
  </si>
  <si>
    <t>SUDECAP</t>
  </si>
  <si>
    <t>M2</t>
  </si>
  <si>
    <t>FORMA, ESCORAMENTO, DESFORMA  DE TABUA DE MADEIRA DE LEI</t>
  </si>
  <si>
    <t>40.09.25</t>
  </si>
  <si>
    <t>CONCRETO FCK &gt;= 25 MPA,  PREPARADO EM OBRA E LANÇADO EM FUNDAÇÃO</t>
  </si>
  <si>
    <t>19.05.09</t>
  </si>
  <si>
    <t>REDE TUB. CONCRETO CIMENTO ARI PLUS RS CLASSE PA-2 DN= 1200 MM</t>
  </si>
  <si>
    <t xml:space="preserve">ARMAÇAO INCLUSIVE CORTE, DOBRA E COLOCAÇAO CA-50/60 </t>
  </si>
  <si>
    <t>05.05.01</t>
  </si>
  <si>
    <t>PLACA DE OBRA EM CHAPA GALVANIZADA ADESIVADA, DIMENSÕES  2,40 X 1,20 M, PADRÃO CEF</t>
  </si>
  <si>
    <t>01.03.03</t>
  </si>
  <si>
    <t>94319</t>
  </si>
  <si>
    <t>CORTE E ATERRO COMPACTADO MANUAL, COM SOQUETE (interno)</t>
  </si>
  <si>
    <t>mt</t>
  </si>
  <si>
    <t>Eng.Pedro Martino Zeferino - CREAMG137.103/D</t>
  </si>
  <si>
    <t>BDI</t>
  </si>
  <si>
    <t>4813 - sinapi-i</t>
  </si>
  <si>
    <t>PLACA DE OBRA (PARA CONSTRUCAO CIVIL) EM CHAPA GALVANIZADA *N. 22*, ADESIVADA, DE *2,4 X 1,2* M</t>
  </si>
  <si>
    <t>2.2</t>
  </si>
  <si>
    <t>TOTAL GERAL DA OBRA</t>
  </si>
  <si>
    <t>1.1.1</t>
  </si>
  <si>
    <t>1.2.1</t>
  </si>
  <si>
    <t>1.2.2</t>
  </si>
  <si>
    <t>1.3.1</t>
  </si>
  <si>
    <t>1.3.2</t>
  </si>
  <si>
    <t>1.3.3</t>
  </si>
  <si>
    <t>2.1.1</t>
  </si>
  <si>
    <t>2.2.1</t>
  </si>
  <si>
    <t>2.2.2</t>
  </si>
  <si>
    <t>2.3</t>
  </si>
  <si>
    <t>2.3.1</t>
  </si>
  <si>
    <t>2.3.2</t>
  </si>
  <si>
    <t>2.3.3</t>
  </si>
  <si>
    <t xml:space="preserve">1.0 </t>
  </si>
  <si>
    <t xml:space="preserve">2.0 </t>
  </si>
  <si>
    <t>DRENAGEM - BUEIRO Comunidade Carambola (Coordenada Geográfica: 20º 05' 06" S e 43º 03' 21" O)</t>
  </si>
  <si>
    <t>QUANTIDADE</t>
  </si>
  <si>
    <t xml:space="preserve"> DRENAGEM - BUEIRO Comunidade do Sapé (Coordenada Geográfica: 20º 05' 26" S e 43º 03' 34" O)</t>
  </si>
  <si>
    <t>3*1,5</t>
  </si>
  <si>
    <t>vol. da área  = ((altura (média)x  largura x comp.  =2,5*5,87*12,9</t>
  </si>
  <si>
    <t>comp x largura x altura = 12,9*5,87*0,5</t>
  </si>
  <si>
    <t>2 unidades</t>
  </si>
  <si>
    <t>MEMORIA DE CALCULO</t>
  </si>
  <si>
    <t xml:space="preserve">TIPO DE OBRA: CONSTRUÇÃO DE RODOVIAS E FERROVIAS </t>
  </si>
  <si>
    <t>BDI (conforme Ácordão Nº 2622/13) 
(PLANILHA COM DESONERAÇÃO)</t>
  </si>
  <si>
    <t>DISCRIMINAÇÃO DAS PARCELAS</t>
  </si>
  <si>
    <t>SIGLA</t>
  </si>
  <si>
    <t>ISS=5,0%</t>
  </si>
  <si>
    <t xml:space="preserve">CUSTO DIRETO </t>
  </si>
  <si>
    <t>CD</t>
  </si>
  <si>
    <t>ADMINISTRAÇÃO CENTRAL</t>
  </si>
  <si>
    <t>AC</t>
  </si>
  <si>
    <t>LUCRO</t>
  </si>
  <si>
    <t>L</t>
  </si>
  <si>
    <t>DESPESAS FINANCEIRAS</t>
  </si>
  <si>
    <t>DF</t>
  </si>
  <si>
    <t>SEGUROS, GARANTIAS E RISCO</t>
  </si>
  <si>
    <t>Seguros</t>
  </si>
  <si>
    <t>S</t>
  </si>
  <si>
    <t>Risco(*)</t>
  </si>
  <si>
    <t>R</t>
  </si>
  <si>
    <t>TRIBUTOS</t>
  </si>
  <si>
    <t>I</t>
  </si>
  <si>
    <t>ISS</t>
  </si>
  <si>
    <t>PIS</t>
  </si>
  <si>
    <t>CONFINS</t>
  </si>
  <si>
    <t>CPRB</t>
  </si>
  <si>
    <t>INSS</t>
  </si>
  <si>
    <t>FORMULA DO BDI</t>
  </si>
  <si>
    <t>BDI=</t>
  </si>
  <si>
    <t>(1 + (AC + S + G + R)) x (1 + DF) x (1 + L)</t>
  </si>
  <si>
    <t>(1 - (I + CPRB))</t>
  </si>
  <si>
    <t>BDI(numerador)</t>
  </si>
  <si>
    <t>BDI(denominador)</t>
  </si>
  <si>
    <t>Pedro Martino Zeferino</t>
  </si>
  <si>
    <t>Engenheiro Civil - CREA MG - 137.103/D</t>
  </si>
  <si>
    <t>Prefeitura Municipal de Santo Antônio do Grama</t>
  </si>
  <si>
    <t>OBRA: CONSTRUÇÃO DE BUEIRO DUPLO TUBULAR DE CONCRETO Ø1200MM - COMPRIMENTO 8,00 METROS</t>
  </si>
  <si>
    <t>REFERÊNCIA: SICRO - SUDESTE - MINAS GERAIS - ABRIL 2022</t>
  </si>
  <si>
    <t xml:space="preserve">             -   </t>
  </si>
  <si>
    <t>Escavação, carga e transporte de solos moles - DMT de 800 a 1.000 m - caminho de serviço em leito natural - com caminhão
basculante de 14 m</t>
  </si>
  <si>
    <t>Reaterro e compactação com soquete vibratório</t>
  </si>
  <si>
    <t>Escavação, carga e transporte de material de 1ª categoria - DMT de 1.600 a 1.800 m - caminho de serviço em leito natural - com carregadeira e caminhão basculante de 14 m³</t>
  </si>
  <si>
    <t>DRENAGEM E ESTRUTURA EM CONCRETO ARMADO (BERÇO, BOCAS  E CORPO BUEIRO)</t>
  </si>
  <si>
    <t>Enrocamento de pedra jogada - pedra de mão comercial - fornecimento e assentamento</t>
  </si>
  <si>
    <t>Boca de BDTC D = 1,20 m - esconsidade 30° - areia e brita comerciais - alas esconsas</t>
  </si>
  <si>
    <t>Corpo de BDTC D = 1,20 m PA1 - areia, brita e pedra de mão comerciais</t>
  </si>
  <si>
    <t>1.2.3</t>
  </si>
  <si>
    <t>2.2.3</t>
  </si>
  <si>
    <t>TUBULAR DE CONCRETO Ø1200MM - COMPRIMENTO 8,00 METROS</t>
  </si>
  <si>
    <t>RESTABELECIMENTO DE ACESSO A COMUNIDADE DE ANGOLA COM CONSTRUÇÃO DE BUEIRO DUPLO TUBULAR DE CONCRETO 1200MM - COMPRIMENTO 8,00 METROS</t>
  </si>
  <si>
    <t>Prefeito Municipal de Santo Antonio do Grama - Marco Aurelio Raminho</t>
  </si>
  <si>
    <t xml:space="preserve">LOCALIDADES:
- Comunidade Angola ( 42°37'34.25"O e 20°21'23.21"S); 
- Comunidade Maias (42°33'46.62"O e 20°19'28.29"S);
</t>
  </si>
  <si>
    <t>Eng.Pedro Martino Zeferino - CREA MG137.103/D</t>
  </si>
  <si>
    <t xml:space="preserve">PREFEITURA MUNICIPAL DE SANTO ANTÔNIO DO GRAMA </t>
  </si>
  <si>
    <t>DATA: 12/08/2022</t>
  </si>
  <si>
    <t>RESTABELECIMENTO DE ACESSO A COMUNIDADE DOS MAIAS COM CONSTRUÇÃO DE BUEIRO DUPLO
TUBULAR DE CONCRETO Ø1200MM - COMPRIMENTO 8,00 METROS</t>
  </si>
  <si>
    <t>PRAZO EXECUÇÃO:  3 meses</t>
  </si>
  <si>
    <t>LOCALIDADES:
- Comunidade Angola ( 42°37'34.25"O e 20°21'23.21"S); 
- Comunidade Maias (42°33'46.62"O e 20°19'28.29"S).</t>
  </si>
  <si>
    <t>Comprimento do bueiro duplo 8m</t>
  </si>
  <si>
    <t>escavação para enrocamento: comp x largura x altura = 12,9*5,87*0,5</t>
  </si>
  <si>
    <t>PRAZO EXECUÇÃO: 3 meses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</si>
</sst>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R$ &quot;#,##0.00"/>
    <numFmt numFmtId="183" formatCode="[$-416]dddd\,\ d&quot; de &quot;mmmm&quot; de &quot;yyyy"/>
    <numFmt numFmtId="184" formatCode="0.0"/>
    <numFmt numFmtId="185" formatCode="[$-416]mmm\-yy;@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  <numFmt numFmtId="189" formatCode="&quot;Ativado&quot;;&quot;Ativado&quot;;&quot;Desativado&quot;"/>
    <numFmt numFmtId="190" formatCode="&quot;R$&quot;\ #,##0.00"/>
    <numFmt numFmtId="191" formatCode="0.000%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.5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6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2" fillId="32" borderId="0" applyNumberFormat="0" applyBorder="0" applyAlignment="0" applyProtection="0"/>
    <xf numFmtId="0" fontId="43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10" fontId="7" fillId="0" borderId="11" xfId="53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177" fontId="11" fillId="0" borderId="0" xfId="7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49" fontId="10" fillId="33" borderId="13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wrapText="1"/>
    </xf>
    <xf numFmtId="0" fontId="0" fillId="0" borderId="14" xfId="0" applyBorder="1" applyAlignment="1">
      <alignment vertical="center"/>
    </xf>
    <xf numFmtId="0" fontId="2" fillId="33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0" borderId="14" xfId="0" applyFont="1" applyBorder="1" applyAlignment="1">
      <alignment vertical="center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13" fillId="33" borderId="0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49" fontId="10" fillId="33" borderId="16" xfId="0" applyNumberFormat="1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2" fillId="33" borderId="15" xfId="0" applyFont="1" applyFill="1" applyBorder="1" applyAlignment="1">
      <alignment wrapText="1"/>
    </xf>
    <xf numFmtId="0" fontId="12" fillId="33" borderId="14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12" fillId="33" borderId="21" xfId="0" applyFont="1" applyFill="1" applyBorder="1" applyAlignment="1">
      <alignment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0" xfId="0" applyFill="1" applyBorder="1" applyAlignment="1">
      <alignment/>
    </xf>
    <xf numFmtId="0" fontId="2" fillId="33" borderId="2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top" wrapText="1"/>
    </xf>
    <xf numFmtId="49" fontId="5" fillId="33" borderId="16" xfId="0" applyNumberFormat="1" applyFont="1" applyFill="1" applyBorder="1" applyAlignment="1">
      <alignment horizontal="center" vertical="top" wrapText="1"/>
    </xf>
    <xf numFmtId="10" fontId="12" fillId="33" borderId="13" xfId="58" applyNumberFormat="1" applyFont="1" applyFill="1" applyBorder="1" applyAlignment="1">
      <alignment vertical="top" wrapText="1"/>
    </xf>
    <xf numFmtId="10" fontId="12" fillId="33" borderId="13" xfId="0" applyNumberFormat="1" applyFont="1" applyFill="1" applyBorder="1" applyAlignment="1">
      <alignment vertical="top" wrapText="1"/>
    </xf>
    <xf numFmtId="0" fontId="0" fillId="33" borderId="0" xfId="0" applyFill="1" applyAlignment="1">
      <alignment vertical="center"/>
    </xf>
    <xf numFmtId="10" fontId="13" fillId="33" borderId="13" xfId="0" applyNumberFormat="1" applyFont="1" applyFill="1" applyBorder="1" applyAlignment="1">
      <alignment vertical="top" wrapText="1"/>
    </xf>
    <xf numFmtId="4" fontId="13" fillId="33" borderId="16" xfId="0" applyNumberFormat="1" applyFont="1" applyFill="1" applyBorder="1" applyAlignment="1">
      <alignment vertical="top" wrapText="1"/>
    </xf>
    <xf numFmtId="182" fontId="12" fillId="33" borderId="16" xfId="0" applyNumberFormat="1" applyFont="1" applyFill="1" applyBorder="1" applyAlignment="1">
      <alignment vertical="top" wrapText="1"/>
    </xf>
    <xf numFmtId="10" fontId="13" fillId="33" borderId="13" xfId="58" applyNumberFormat="1" applyFont="1" applyFill="1" applyBorder="1" applyAlignment="1">
      <alignment vertical="top" wrapText="1"/>
    </xf>
    <xf numFmtId="177" fontId="6" fillId="0" borderId="0" xfId="0" applyNumberFormat="1" applyFont="1" applyAlignment="1">
      <alignment/>
    </xf>
    <xf numFmtId="10" fontId="12" fillId="33" borderId="0" xfId="0" applyNumberFormat="1" applyFont="1" applyFill="1" applyAlignment="1">
      <alignment/>
    </xf>
    <xf numFmtId="4" fontId="12" fillId="33" borderId="0" xfId="0" applyNumberFormat="1" applyFont="1" applyFill="1" applyAlignment="1">
      <alignment/>
    </xf>
    <xf numFmtId="177" fontId="6" fillId="0" borderId="0" xfId="70" applyFont="1" applyBorder="1" applyAlignment="1">
      <alignment vertical="center"/>
    </xf>
    <xf numFmtId="177" fontId="6" fillId="0" borderId="0" xfId="70" applyFont="1" applyAlignment="1">
      <alignment/>
    </xf>
    <xf numFmtId="177" fontId="11" fillId="0" borderId="0" xfId="70" applyFont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43" fontId="6" fillId="0" borderId="0" xfId="0" applyNumberFormat="1" applyFont="1" applyAlignment="1">
      <alignment/>
    </xf>
    <xf numFmtId="0" fontId="13" fillId="0" borderId="12" xfId="0" applyFont="1" applyBorder="1" applyAlignment="1">
      <alignment vertical="center"/>
    </xf>
    <xf numFmtId="0" fontId="12" fillId="0" borderId="12" xfId="0" applyFont="1" applyBorder="1" applyAlignment="1">
      <alignment wrapText="1"/>
    </xf>
    <xf numFmtId="177" fontId="10" fillId="0" borderId="24" xfId="70" applyFont="1" applyBorder="1" applyAlignment="1">
      <alignment horizontal="center" vertical="center"/>
    </xf>
    <xf numFmtId="177" fontId="5" fillId="0" borderId="12" xfId="70" applyFont="1" applyBorder="1" applyAlignment="1">
      <alignment horizontal="center" vertical="center"/>
    </xf>
    <xf numFmtId="177" fontId="5" fillId="0" borderId="11" xfId="70" applyFont="1" applyBorder="1" applyAlignment="1">
      <alignment horizontal="center" vertical="center"/>
    </xf>
    <xf numFmtId="177" fontId="12" fillId="0" borderId="12" xfId="7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2" fontId="6" fillId="0" borderId="0" xfId="7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3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9" fontId="5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43" fontId="5" fillId="0" borderId="12" xfId="0" applyNumberFormat="1" applyFont="1" applyBorder="1" applyAlignment="1">
      <alignment/>
    </xf>
    <xf numFmtId="177" fontId="5" fillId="0" borderId="0" xfId="70" applyFont="1" applyAlignment="1">
      <alignment horizontal="center"/>
    </xf>
    <xf numFmtId="177" fontId="5" fillId="0" borderId="12" xfId="0" applyNumberFormat="1" applyFont="1" applyBorder="1" applyAlignment="1">
      <alignment/>
    </xf>
    <xf numFmtId="190" fontId="10" fillId="34" borderId="12" xfId="70" applyNumberFormat="1" applyFont="1" applyFill="1" applyBorder="1" applyAlignment="1">
      <alignment horizontal="center" vertical="center"/>
    </xf>
    <xf numFmtId="177" fontId="1" fillId="33" borderId="12" xfId="70" applyFont="1" applyFill="1" applyBorder="1" applyAlignment="1">
      <alignment/>
    </xf>
    <xf numFmtId="177" fontId="1" fillId="33" borderId="0" xfId="70" applyFont="1" applyFill="1" applyAlignment="1">
      <alignment/>
    </xf>
    <xf numFmtId="49" fontId="51" fillId="0" borderId="25" xfId="0" applyNumberFormat="1" applyFont="1" applyBorder="1" applyAlignment="1">
      <alignment horizontal="left" vertical="center" wrapText="1" readingOrder="1"/>
    </xf>
    <xf numFmtId="49" fontId="51" fillId="0" borderId="26" xfId="0" applyNumberFormat="1" applyFont="1" applyBorder="1" applyAlignment="1">
      <alignment horizontal="left" vertical="center" wrapText="1" readingOrder="1"/>
    </xf>
    <xf numFmtId="4" fontId="51" fillId="0" borderId="26" xfId="0" applyNumberFormat="1" applyFont="1" applyBorder="1" applyAlignment="1">
      <alignment horizontal="right" vertical="center" wrapText="1" readingOrder="1"/>
    </xf>
    <xf numFmtId="0" fontId="5" fillId="35" borderId="12" xfId="0" applyFont="1" applyFill="1" applyBorder="1" applyAlignment="1">
      <alignment horizontal="center" vertical="center"/>
    </xf>
    <xf numFmtId="0" fontId="12" fillId="35" borderId="12" xfId="0" applyNumberFormat="1" applyFont="1" applyFill="1" applyBorder="1" applyAlignment="1">
      <alignment horizontal="center" vertical="center"/>
    </xf>
    <xf numFmtId="49" fontId="12" fillId="35" borderId="12" xfId="0" applyNumberFormat="1" applyFont="1" applyFill="1" applyBorder="1" applyAlignment="1">
      <alignment horizontal="left" vertical="center" wrapText="1"/>
    </xf>
    <xf numFmtId="0" fontId="12" fillId="35" borderId="12" xfId="0" applyFont="1" applyFill="1" applyBorder="1" applyAlignment="1">
      <alignment horizontal="center" wrapText="1"/>
    </xf>
    <xf numFmtId="177" fontId="12" fillId="35" borderId="12" xfId="70" applyFont="1" applyFill="1" applyBorder="1" applyAlignment="1">
      <alignment horizontal="center" vertical="center"/>
    </xf>
    <xf numFmtId="177" fontId="5" fillId="35" borderId="11" xfId="70" applyFont="1" applyFill="1" applyBorder="1" applyAlignment="1">
      <alignment horizontal="center" vertical="center"/>
    </xf>
    <xf numFmtId="177" fontId="5" fillId="35" borderId="12" xfId="7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vertical="center"/>
    </xf>
    <xf numFmtId="0" fontId="12" fillId="35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wrapText="1"/>
    </xf>
    <xf numFmtId="10" fontId="8" fillId="0" borderId="11" xfId="53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14" fillId="0" borderId="0" xfId="0" applyFont="1" applyBorder="1" applyAlignment="1">
      <alignment wrapText="1"/>
    </xf>
    <xf numFmtId="0" fontId="0" fillId="0" borderId="21" xfId="0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177" fontId="10" fillId="0" borderId="12" xfId="7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10" fillId="36" borderId="23" xfId="0" applyFont="1" applyFill="1" applyBorder="1" applyAlignment="1">
      <alignment vertical="center"/>
    </xf>
    <xf numFmtId="43" fontId="10" fillId="36" borderId="11" xfId="0" applyNumberFormat="1" applyFont="1" applyFill="1" applyBorder="1" applyAlignment="1">
      <alignment vertical="center"/>
    </xf>
    <xf numFmtId="190" fontId="7" fillId="36" borderId="12" xfId="0" applyNumberFormat="1" applyFont="1" applyFill="1" applyBorder="1" applyAlignment="1">
      <alignment/>
    </xf>
    <xf numFmtId="0" fontId="10" fillId="36" borderId="12" xfId="0" applyFont="1" applyFill="1" applyBorder="1" applyAlignment="1">
      <alignment vertical="center" wrapText="1"/>
    </xf>
    <xf numFmtId="0" fontId="10" fillId="36" borderId="23" xfId="0" applyFont="1" applyFill="1" applyBorder="1" applyAlignment="1">
      <alignment vertical="center" wrapText="1"/>
    </xf>
    <xf numFmtId="177" fontId="12" fillId="0" borderId="12" xfId="7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0" fillId="36" borderId="12" xfId="0" applyFont="1" applyFill="1" applyBorder="1" applyAlignment="1">
      <alignment horizontal="center" vertical="center"/>
    </xf>
    <xf numFmtId="0" fontId="52" fillId="37" borderId="27" xfId="0" applyFont="1" applyFill="1" applyBorder="1" applyAlignment="1">
      <alignment horizontal="center" vertical="center"/>
    </xf>
    <xf numFmtId="0" fontId="52" fillId="37" borderId="12" xfId="0" applyFont="1" applyFill="1" applyBorder="1" applyAlignment="1">
      <alignment horizontal="center" vertical="center"/>
    </xf>
    <xf numFmtId="0" fontId="52" fillId="37" borderId="28" xfId="0" applyFont="1" applyFill="1" applyBorder="1" applyAlignment="1">
      <alignment horizontal="center" vertical="center"/>
    </xf>
    <xf numFmtId="0" fontId="53" fillId="0" borderId="27" xfId="0" applyFont="1" applyBorder="1" applyAlignment="1">
      <alignment horizontal="right"/>
    </xf>
    <xf numFmtId="0" fontId="53" fillId="0" borderId="12" xfId="0" applyFont="1" applyBorder="1" applyAlignment="1">
      <alignment horizontal="center"/>
    </xf>
    <xf numFmtId="10" fontId="53" fillId="0" borderId="28" xfId="53" applyNumberFormat="1" applyFont="1" applyBorder="1" applyAlignment="1">
      <alignment horizontal="center"/>
    </xf>
    <xf numFmtId="0" fontId="54" fillId="0" borderId="28" xfId="0" applyFont="1" applyBorder="1" applyAlignment="1">
      <alignment horizontal="center" vertical="distributed"/>
    </xf>
    <xf numFmtId="0" fontId="0" fillId="0" borderId="27" xfId="0" applyBorder="1" applyAlignment="1">
      <alignment/>
    </xf>
    <xf numFmtId="0" fontId="53" fillId="0" borderId="12" xfId="0" applyFont="1" applyBorder="1" applyAlignment="1">
      <alignment horizontal="center" vertical="center"/>
    </xf>
    <xf numFmtId="10" fontId="0" fillId="0" borderId="28" xfId="0" applyNumberFormat="1" applyBorder="1" applyAlignment="1">
      <alignment horizontal="center"/>
    </xf>
    <xf numFmtId="10" fontId="0" fillId="0" borderId="27" xfId="0" applyNumberFormat="1" applyBorder="1" applyAlignment="1">
      <alignment/>
    </xf>
    <xf numFmtId="0" fontId="0" fillId="0" borderId="29" xfId="0" applyBorder="1" applyAlignment="1">
      <alignment/>
    </xf>
    <xf numFmtId="0" fontId="52" fillId="37" borderId="30" xfId="0" applyFont="1" applyFill="1" applyBorder="1" applyAlignment="1">
      <alignment horizontal="center"/>
    </xf>
    <xf numFmtId="10" fontId="50" fillId="37" borderId="31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8" fillId="0" borderId="23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177" fontId="12" fillId="38" borderId="12" xfId="7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vertic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10" fillId="36" borderId="23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left" vertical="center" wrapText="1"/>
    </xf>
    <xf numFmtId="0" fontId="10" fillId="36" borderId="11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left" vertical="center"/>
    </xf>
    <xf numFmtId="0" fontId="10" fillId="36" borderId="1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2" fillId="36" borderId="23" xfId="51" applyFont="1" applyFill="1" applyBorder="1" applyAlignment="1">
      <alignment horizontal="right" vertical="center"/>
      <protection/>
    </xf>
    <xf numFmtId="0" fontId="2" fillId="36" borderId="10" xfId="51" applyFont="1" applyFill="1" applyBorder="1" applyAlignment="1">
      <alignment horizontal="right" vertical="center"/>
      <protection/>
    </xf>
    <xf numFmtId="0" fontId="2" fillId="36" borderId="11" xfId="5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3" fillId="0" borderId="27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0" fontId="33" fillId="0" borderId="28" xfId="0" applyFont="1" applyBorder="1" applyAlignment="1">
      <alignment horizontal="left" vertical="center"/>
    </xf>
    <xf numFmtId="0" fontId="52" fillId="37" borderId="32" xfId="0" applyFont="1" applyFill="1" applyBorder="1" applyAlignment="1">
      <alignment horizontal="center" vertical="center" wrapText="1"/>
    </xf>
    <xf numFmtId="0" fontId="52" fillId="37" borderId="10" xfId="0" applyFont="1" applyFill="1" applyBorder="1" applyAlignment="1">
      <alignment horizontal="center" vertical="center" wrapText="1"/>
    </xf>
    <xf numFmtId="0" fontId="52" fillId="37" borderId="33" xfId="0" applyFont="1" applyFill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182" fontId="2" fillId="33" borderId="10" xfId="0" applyNumberFormat="1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9" fillId="0" borderId="18" xfId="0" applyFont="1" applyBorder="1" applyAlignment="1">
      <alignment horizontal="center" vertical="center"/>
    </xf>
    <xf numFmtId="49" fontId="51" fillId="0" borderId="26" xfId="0" applyNumberFormat="1" applyFont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 horizontal="right" vertical="center"/>
    </xf>
    <xf numFmtId="0" fontId="10" fillId="34" borderId="11" xfId="0" applyFont="1" applyFill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Hyperlink 2" xfId="46"/>
    <cellStyle name="Currency" xfId="47"/>
    <cellStyle name="Currency [0]" xfId="48"/>
    <cellStyle name="Neutro" xfId="49"/>
    <cellStyle name="Normal 10" xfId="50"/>
    <cellStyle name="Normal 2" xfId="51"/>
    <cellStyle name="Nota" xfId="52"/>
    <cellStyle name="Percent" xfId="53"/>
    <cellStyle name="Porcentagem 2 2" xfId="54"/>
    <cellStyle name="Ruim" xfId="55"/>
    <cellStyle name="Saída" xfId="56"/>
    <cellStyle name="Comma [0]" xfId="57"/>
    <cellStyle name="Separador de milhares 2" xfId="58"/>
    <cellStyle name="Separador de milhares 2 2" xfId="59"/>
    <cellStyle name="Separador de milhares 3" xfId="60"/>
    <cellStyle name="Separador de milhares 4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37"/>
  <sheetViews>
    <sheetView showGridLines="0" showZeros="0" tabSelected="1" view="pageBreakPreview" zoomScaleSheetLayoutView="100" zoomScalePageLayoutView="0" workbookViewId="0" topLeftCell="A19">
      <selection activeCell="B35" sqref="B35:C35"/>
    </sheetView>
  </sheetViews>
  <sheetFormatPr defaultColWidth="9.140625" defaultRowHeight="12.75"/>
  <cols>
    <col min="1" max="1" width="5.8515625" style="1" customWidth="1"/>
    <col min="2" max="2" width="6.8515625" style="1" customWidth="1"/>
    <col min="3" max="3" width="58.8515625" style="1" customWidth="1"/>
    <col min="4" max="4" width="9.7109375" style="1" customWidth="1"/>
    <col min="5" max="5" width="8.28125" style="1" bestFit="1" customWidth="1"/>
    <col min="6" max="7" width="10.00390625" style="1" customWidth="1"/>
    <col min="8" max="8" width="13.140625" style="1" bestFit="1" customWidth="1"/>
    <col min="9" max="9" width="9.140625" style="1" customWidth="1"/>
    <col min="10" max="10" width="9.28125" style="1" bestFit="1" customWidth="1"/>
    <col min="11" max="12" width="9.140625" style="1" customWidth="1"/>
    <col min="13" max="16384" width="9.140625" style="1" customWidth="1"/>
  </cols>
  <sheetData>
    <row r="1" spans="1:8" ht="15" customHeight="1">
      <c r="A1" s="168" t="s">
        <v>2</v>
      </c>
      <c r="B1" s="169"/>
      <c r="C1" s="169"/>
      <c r="D1" s="169"/>
      <c r="E1" s="169"/>
      <c r="F1" s="169"/>
      <c r="G1" s="169"/>
      <c r="H1" s="170"/>
    </row>
    <row r="2" spans="1:8" ht="15" customHeight="1">
      <c r="A2" s="171" t="s">
        <v>159</v>
      </c>
      <c r="B2" s="172"/>
      <c r="C2" s="172"/>
      <c r="D2" s="172"/>
      <c r="E2" s="173"/>
      <c r="F2" s="174" t="s">
        <v>37</v>
      </c>
      <c r="G2" s="171"/>
      <c r="H2" s="174"/>
    </row>
    <row r="3" spans="1:8" ht="27" customHeight="1">
      <c r="A3" s="161" t="s">
        <v>142</v>
      </c>
      <c r="B3" s="162"/>
      <c r="C3" s="162"/>
      <c r="D3" s="162"/>
      <c r="E3" s="175"/>
      <c r="F3" s="174" t="s">
        <v>160</v>
      </c>
      <c r="G3" s="171"/>
      <c r="H3" s="174"/>
    </row>
    <row r="4" spans="1:8" ht="46.5" customHeight="1">
      <c r="A4" s="161" t="s">
        <v>157</v>
      </c>
      <c r="B4" s="162"/>
      <c r="C4" s="162"/>
      <c r="D4" s="162"/>
      <c r="E4" s="162"/>
      <c r="F4" s="182" t="s">
        <v>166</v>
      </c>
      <c r="G4" s="182"/>
      <c r="H4" s="182"/>
    </row>
    <row r="5" spans="1:10" ht="26.25" customHeight="1">
      <c r="A5" s="105" t="s">
        <v>143</v>
      </c>
      <c r="B5" s="134"/>
      <c r="C5" s="134"/>
      <c r="D5" s="135" t="s">
        <v>63</v>
      </c>
      <c r="E5" s="136" t="s">
        <v>12</v>
      </c>
      <c r="F5" s="137" t="s">
        <v>4</v>
      </c>
      <c r="G5" s="136" t="s">
        <v>80</v>
      </c>
      <c r="H5" s="104">
        <v>0.2423</v>
      </c>
      <c r="I5" s="79"/>
      <c r="J5" s="80"/>
    </row>
    <row r="6" spans="1:10" ht="25.5" customHeight="1">
      <c r="A6" s="75" t="s">
        <v>0</v>
      </c>
      <c r="B6" s="75" t="s">
        <v>3</v>
      </c>
      <c r="C6" s="75" t="s">
        <v>1</v>
      </c>
      <c r="D6" s="75" t="s">
        <v>17</v>
      </c>
      <c r="E6" s="75" t="s">
        <v>18</v>
      </c>
      <c r="F6" s="138" t="s">
        <v>14</v>
      </c>
      <c r="G6" s="138" t="s">
        <v>13</v>
      </c>
      <c r="H6" s="138" t="s">
        <v>6</v>
      </c>
      <c r="I6" s="80"/>
      <c r="J6" s="80"/>
    </row>
    <row r="7" spans="1:10" ht="34.5" customHeight="1">
      <c r="A7" s="146" t="s">
        <v>98</v>
      </c>
      <c r="B7" s="177" t="s">
        <v>155</v>
      </c>
      <c r="C7" s="178"/>
      <c r="D7" s="178"/>
      <c r="E7" s="178"/>
      <c r="F7" s="178"/>
      <c r="G7" s="179"/>
      <c r="H7" s="113">
        <f>SUM(H9:H17)</f>
        <v>50710.229999999996</v>
      </c>
      <c r="I7" s="80"/>
      <c r="J7" s="80"/>
    </row>
    <row r="8" spans="1:10" ht="12.75" customHeight="1">
      <c r="A8" s="69" t="s">
        <v>10</v>
      </c>
      <c r="B8" s="69"/>
      <c r="C8" s="62" t="s">
        <v>34</v>
      </c>
      <c r="D8" s="69"/>
      <c r="E8" s="64"/>
      <c r="F8" s="64"/>
      <c r="G8" s="65"/>
      <c r="H8" s="109"/>
      <c r="I8" s="80"/>
      <c r="J8" s="80"/>
    </row>
    <row r="9" spans="1:10" ht="22.5">
      <c r="A9" s="70" t="s">
        <v>85</v>
      </c>
      <c r="B9" s="103" t="s">
        <v>81</v>
      </c>
      <c r="C9" s="139" t="s">
        <v>82</v>
      </c>
      <c r="D9" s="72" t="s">
        <v>38</v>
      </c>
      <c r="E9" s="67">
        <v>4.5</v>
      </c>
      <c r="F9" s="66">
        <v>480</v>
      </c>
      <c r="G9" s="65">
        <f>ROUND(F9*($H$5+1),2)</f>
        <v>596.3</v>
      </c>
      <c r="H9" s="65">
        <f>ROUND(E9*G9,2)</f>
        <v>2683.35</v>
      </c>
      <c r="I9" s="84"/>
      <c r="J9" s="80"/>
    </row>
    <row r="10" spans="1:9" ht="12.75" customHeight="1">
      <c r="A10" s="75" t="s">
        <v>42</v>
      </c>
      <c r="B10" s="75"/>
      <c r="C10" s="62" t="s">
        <v>58</v>
      </c>
      <c r="D10" s="74"/>
      <c r="E10" s="67"/>
      <c r="F10" s="66"/>
      <c r="G10" s="65"/>
      <c r="H10" s="109"/>
      <c r="I10" s="82"/>
    </row>
    <row r="11" spans="1:9" ht="33.75">
      <c r="A11" s="70" t="s">
        <v>86</v>
      </c>
      <c r="B11" s="140">
        <v>5502903</v>
      </c>
      <c r="C11" s="103" t="s">
        <v>145</v>
      </c>
      <c r="D11" s="74" t="s">
        <v>40</v>
      </c>
      <c r="E11" s="67">
        <v>37.86</v>
      </c>
      <c r="F11" s="66">
        <v>19.25</v>
      </c>
      <c r="G11" s="65">
        <f>ROUND(F11*($H$5+1),2)</f>
        <v>23.91</v>
      </c>
      <c r="H11" s="65">
        <f>ROUND(E11*G11,2)</f>
        <v>905.23</v>
      </c>
      <c r="I11" s="82"/>
    </row>
    <row r="12" spans="1:9" ht="12.75">
      <c r="A12" s="70" t="s">
        <v>87</v>
      </c>
      <c r="B12" s="140">
        <v>4815671</v>
      </c>
      <c r="C12" s="103" t="s">
        <v>146</v>
      </c>
      <c r="D12" s="74" t="s">
        <v>40</v>
      </c>
      <c r="E12" s="67">
        <v>171.22</v>
      </c>
      <c r="F12" s="66">
        <v>15.27</v>
      </c>
      <c r="G12" s="65">
        <f>ROUND(F12*($H$5+1),2)</f>
        <v>18.97</v>
      </c>
      <c r="H12" s="65">
        <f>ROUND(E12*G12,2)</f>
        <v>3248.04</v>
      </c>
      <c r="I12" s="82"/>
    </row>
    <row r="13" spans="1:9" ht="33.75">
      <c r="A13" s="70" t="s">
        <v>152</v>
      </c>
      <c r="B13" s="140">
        <v>5501706</v>
      </c>
      <c r="C13" s="103" t="s">
        <v>147</v>
      </c>
      <c r="D13" s="74" t="s">
        <v>40</v>
      </c>
      <c r="E13" s="67">
        <v>171.22</v>
      </c>
      <c r="F13" s="66">
        <v>6.37</v>
      </c>
      <c r="G13" s="65">
        <f>ROUND(F13*($H$5+1),2)</f>
        <v>7.91</v>
      </c>
      <c r="H13" s="65">
        <f>ROUND(E13*G13,2)</f>
        <v>1354.35</v>
      </c>
      <c r="I13" s="82"/>
    </row>
    <row r="14" spans="1:9" ht="23.25" customHeight="1">
      <c r="A14" s="75" t="s">
        <v>47</v>
      </c>
      <c r="B14" s="75"/>
      <c r="C14" s="108" t="s">
        <v>148</v>
      </c>
      <c r="D14" s="73"/>
      <c r="E14" s="67" t="s">
        <v>144</v>
      </c>
      <c r="F14" s="66"/>
      <c r="G14" s="65"/>
      <c r="H14" s="109"/>
      <c r="I14" s="82"/>
    </row>
    <row r="15" spans="1:9" ht="22.5">
      <c r="A15" s="70" t="s">
        <v>88</v>
      </c>
      <c r="B15" s="103">
        <v>1505860</v>
      </c>
      <c r="C15" s="139" t="s">
        <v>149</v>
      </c>
      <c r="D15" s="74" t="s">
        <v>40</v>
      </c>
      <c r="E15" s="67">
        <v>37.86</v>
      </c>
      <c r="F15" s="66">
        <v>169.94</v>
      </c>
      <c r="G15" s="65">
        <f>ROUND(F15*($H$5+1),2)</f>
        <v>211.12</v>
      </c>
      <c r="H15" s="65">
        <f>ROUND(E15*G15,2)</f>
        <v>7993</v>
      </c>
      <c r="I15" s="82"/>
    </row>
    <row r="16" spans="1:9" ht="12" customHeight="1">
      <c r="A16" s="70" t="s">
        <v>89</v>
      </c>
      <c r="B16" s="140">
        <v>804429</v>
      </c>
      <c r="C16" s="103" t="s">
        <v>150</v>
      </c>
      <c r="D16" s="74" t="s">
        <v>35</v>
      </c>
      <c r="E16" s="67">
        <v>2</v>
      </c>
      <c r="F16" s="66">
        <v>5929.72</v>
      </c>
      <c r="G16" s="65">
        <f>ROUND(F16*($H$5+1),2)</f>
        <v>7366.49</v>
      </c>
      <c r="H16" s="65">
        <f>ROUND(E16*G16,2)</f>
        <v>14732.98</v>
      </c>
      <c r="I16" s="82"/>
    </row>
    <row r="17" spans="1:9" ht="12.75">
      <c r="A17" s="70" t="s">
        <v>90</v>
      </c>
      <c r="B17" s="140">
        <v>804197</v>
      </c>
      <c r="C17" s="139" t="s">
        <v>151</v>
      </c>
      <c r="D17" s="70" t="s">
        <v>78</v>
      </c>
      <c r="E17" s="67">
        <v>8</v>
      </c>
      <c r="F17" s="66">
        <v>1991.6</v>
      </c>
      <c r="G17" s="65">
        <f>ROUND(F17*($H$5+1),2)</f>
        <v>2474.16</v>
      </c>
      <c r="H17" s="65">
        <f>ROUND(E17*G17,2)</f>
        <v>19793.28</v>
      </c>
      <c r="I17" s="82"/>
    </row>
    <row r="18" spans="1:8" ht="27.75" customHeight="1">
      <c r="A18" s="147" t="s">
        <v>99</v>
      </c>
      <c r="B18" s="177" t="s">
        <v>161</v>
      </c>
      <c r="C18" s="180"/>
      <c r="D18" s="180"/>
      <c r="E18" s="180"/>
      <c r="F18" s="180"/>
      <c r="G18" s="181"/>
      <c r="H18" s="113">
        <f>SUM(H20:H28)</f>
        <v>50710.229999999996</v>
      </c>
    </row>
    <row r="19" spans="1:8" ht="12.75" customHeight="1">
      <c r="A19" s="69" t="s">
        <v>11</v>
      </c>
      <c r="B19" s="69"/>
      <c r="C19" s="62" t="s">
        <v>154</v>
      </c>
      <c r="D19" s="69"/>
      <c r="E19" s="64"/>
      <c r="F19" s="64"/>
      <c r="G19" s="65"/>
      <c r="H19" s="109"/>
    </row>
    <row r="20" spans="1:8" ht="33.75" customHeight="1">
      <c r="A20" s="70" t="s">
        <v>91</v>
      </c>
      <c r="B20" s="103" t="s">
        <v>81</v>
      </c>
      <c r="C20" s="139" t="s">
        <v>82</v>
      </c>
      <c r="D20" s="72" t="s">
        <v>38</v>
      </c>
      <c r="E20" s="67">
        <v>4.5</v>
      </c>
      <c r="F20" s="66">
        <v>480</v>
      </c>
      <c r="G20" s="65">
        <f>ROUND(F20*($H$5+1),2)</f>
        <v>596.3</v>
      </c>
      <c r="H20" s="65">
        <f>ROUND(E20*G20,2)</f>
        <v>2683.35</v>
      </c>
    </row>
    <row r="21" spans="1:8" ht="15.75" customHeight="1">
      <c r="A21" s="75" t="s">
        <v>83</v>
      </c>
      <c r="B21" s="75"/>
      <c r="C21" s="62" t="s">
        <v>58</v>
      </c>
      <c r="D21" s="74"/>
      <c r="E21" s="67"/>
      <c r="F21" s="66"/>
      <c r="G21" s="65"/>
      <c r="H21" s="109"/>
    </row>
    <row r="22" spans="1:8" ht="32.25" customHeight="1">
      <c r="A22" s="70" t="s">
        <v>92</v>
      </c>
      <c r="B22" s="140">
        <v>5502903</v>
      </c>
      <c r="C22" s="103" t="s">
        <v>145</v>
      </c>
      <c r="D22" s="74" t="s">
        <v>40</v>
      </c>
      <c r="E22" s="67">
        <v>37.86</v>
      </c>
      <c r="F22" s="66">
        <v>19.25</v>
      </c>
      <c r="G22" s="65">
        <f>ROUND(F22*($H$5+1),2)</f>
        <v>23.91</v>
      </c>
      <c r="H22" s="65">
        <f>ROUND(E22*G22,2)</f>
        <v>905.23</v>
      </c>
    </row>
    <row r="23" spans="1:8" ht="12.75" customHeight="1">
      <c r="A23" s="70" t="s">
        <v>93</v>
      </c>
      <c r="B23" s="140">
        <v>4815671</v>
      </c>
      <c r="C23" s="103" t="s">
        <v>146</v>
      </c>
      <c r="D23" s="74" t="s">
        <v>40</v>
      </c>
      <c r="E23" s="67">
        <v>171.22</v>
      </c>
      <c r="F23" s="66">
        <v>15.27</v>
      </c>
      <c r="G23" s="65">
        <f>ROUND(F23*($H$5+1),2)</f>
        <v>18.97</v>
      </c>
      <c r="H23" s="65">
        <f>ROUND(E23*G23,2)</f>
        <v>3248.04</v>
      </c>
    </row>
    <row r="24" spans="1:8" ht="35.25" customHeight="1">
      <c r="A24" s="70" t="s">
        <v>153</v>
      </c>
      <c r="B24" s="140">
        <v>5501706</v>
      </c>
      <c r="C24" s="103" t="s">
        <v>147</v>
      </c>
      <c r="D24" s="74" t="s">
        <v>40</v>
      </c>
      <c r="E24" s="67">
        <v>171.22</v>
      </c>
      <c r="F24" s="66">
        <v>6.37</v>
      </c>
      <c r="G24" s="65">
        <f>ROUND(F24*($H$5+1),2)</f>
        <v>7.91</v>
      </c>
      <c r="H24" s="65">
        <f>ROUND(E24*G24,2)</f>
        <v>1354.35</v>
      </c>
    </row>
    <row r="25" spans="1:8" ht="25.5" customHeight="1">
      <c r="A25" s="75" t="s">
        <v>94</v>
      </c>
      <c r="B25" s="75"/>
      <c r="C25" s="108" t="s">
        <v>148</v>
      </c>
      <c r="D25" s="73"/>
      <c r="E25" s="67" t="s">
        <v>144</v>
      </c>
      <c r="F25" s="66"/>
      <c r="G25" s="65"/>
      <c r="H25" s="109"/>
    </row>
    <row r="26" spans="1:8" ht="23.25" customHeight="1">
      <c r="A26" s="70" t="s">
        <v>95</v>
      </c>
      <c r="B26" s="103">
        <v>1505860</v>
      </c>
      <c r="C26" s="139" t="s">
        <v>149</v>
      </c>
      <c r="D26" s="74" t="s">
        <v>40</v>
      </c>
      <c r="E26" s="67">
        <v>37.86</v>
      </c>
      <c r="F26" s="66">
        <v>169.94</v>
      </c>
      <c r="G26" s="65">
        <f>ROUND(F26*($H$5+1),2)</f>
        <v>211.12</v>
      </c>
      <c r="H26" s="65">
        <f>ROUND(E26*G26,2)</f>
        <v>7993</v>
      </c>
    </row>
    <row r="27" spans="1:8" ht="21.75" customHeight="1">
      <c r="A27" s="70" t="s">
        <v>96</v>
      </c>
      <c r="B27" s="140">
        <v>804429</v>
      </c>
      <c r="C27" s="103" t="s">
        <v>150</v>
      </c>
      <c r="D27" s="74" t="s">
        <v>35</v>
      </c>
      <c r="E27" s="67">
        <v>2</v>
      </c>
      <c r="F27" s="66">
        <v>5929.72</v>
      </c>
      <c r="G27" s="65">
        <f>ROUND(F27*($H$5+1),2)</f>
        <v>7366.49</v>
      </c>
      <c r="H27" s="65">
        <f>ROUND(E27*G27,2)</f>
        <v>14732.98</v>
      </c>
    </row>
    <row r="28" spans="1:8" ht="21.75" customHeight="1">
      <c r="A28" s="70" t="s">
        <v>97</v>
      </c>
      <c r="B28" s="140">
        <v>804197</v>
      </c>
      <c r="C28" s="145" t="s">
        <v>151</v>
      </c>
      <c r="D28" s="70" t="s">
        <v>78</v>
      </c>
      <c r="E28" s="67">
        <v>8</v>
      </c>
      <c r="F28" s="66">
        <v>1991.6</v>
      </c>
      <c r="G28" s="65">
        <f>ROUND(F28*($H$5+1),2)</f>
        <v>2474.16</v>
      </c>
      <c r="H28" s="65">
        <f>ROUND(E28*G28,2)</f>
        <v>19793.28</v>
      </c>
    </row>
    <row r="29" spans="1:8" ht="12.75" customHeight="1">
      <c r="A29" s="183" t="s">
        <v>84</v>
      </c>
      <c r="B29" s="184"/>
      <c r="C29" s="184"/>
      <c r="D29" s="184"/>
      <c r="E29" s="184"/>
      <c r="F29" s="184"/>
      <c r="G29" s="185"/>
      <c r="H29" s="114">
        <f>H18+H7</f>
        <v>101420.45999999999</v>
      </c>
    </row>
    <row r="30" ht="12.75" customHeight="1"/>
    <row r="31" spans="1:8" ht="13.5" customHeight="1">
      <c r="A31" s="141"/>
      <c r="B31" s="166"/>
      <c r="C31" s="166"/>
      <c r="D31" s="141"/>
      <c r="E31" s="167"/>
      <c r="F31" s="167"/>
      <c r="G31" s="6"/>
      <c r="H31" s="141"/>
    </row>
    <row r="32" spans="1:8" ht="12.75" customHeight="1">
      <c r="A32" s="143"/>
      <c r="B32" s="163" t="s">
        <v>158</v>
      </c>
      <c r="C32" s="163"/>
      <c r="D32" s="143"/>
      <c r="E32" s="164"/>
      <c r="F32" s="164"/>
      <c r="G32" s="8"/>
      <c r="H32" s="57"/>
    </row>
    <row r="33" ht="12.75" customHeight="1"/>
    <row r="34" spans="1:8" ht="14.25" customHeight="1">
      <c r="A34" s="141"/>
      <c r="B34" s="176"/>
      <c r="C34" s="176"/>
      <c r="D34" s="141"/>
      <c r="E34" s="160"/>
      <c r="F34" s="160"/>
      <c r="G34" s="142"/>
      <c r="H34" s="141"/>
    </row>
    <row r="35" spans="1:8" ht="12.75" customHeight="1">
      <c r="A35" s="143"/>
      <c r="B35" s="163" t="s">
        <v>156</v>
      </c>
      <c r="C35" s="163"/>
      <c r="D35" s="143"/>
      <c r="E35" s="165"/>
      <c r="F35" s="165"/>
      <c r="G35" s="144"/>
      <c r="H35" s="57"/>
    </row>
    <row r="36" ht="12.75" customHeight="1">
      <c r="H36" s="58"/>
    </row>
    <row r="37" spans="7:8" ht="12.75" customHeight="1">
      <c r="G37" s="61"/>
      <c r="H37" s="58"/>
    </row>
  </sheetData>
  <sheetProtection/>
  <mergeCells count="18">
    <mergeCell ref="A1:H1"/>
    <mergeCell ref="A2:E2"/>
    <mergeCell ref="F2:H2"/>
    <mergeCell ref="A3:E3"/>
    <mergeCell ref="F3:H3"/>
    <mergeCell ref="B34:C34"/>
    <mergeCell ref="B7:G7"/>
    <mergeCell ref="B18:G18"/>
    <mergeCell ref="F4:H4"/>
    <mergeCell ref="A29:G29"/>
    <mergeCell ref="E34:F34"/>
    <mergeCell ref="A4:E4"/>
    <mergeCell ref="B32:C32"/>
    <mergeCell ref="E32:F32"/>
    <mergeCell ref="B35:C35"/>
    <mergeCell ref="E35:F35"/>
    <mergeCell ref="B31:C31"/>
    <mergeCell ref="E31:F31"/>
  </mergeCells>
  <printOptions/>
  <pageMargins left="0.7874015748031497" right="0.1968503937007874" top="0.3937007874015748" bottom="0.3937007874015748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7.00390625" style="0" customWidth="1"/>
    <col min="2" max="2" width="12.140625" style="0" customWidth="1"/>
    <col min="3" max="3" width="40.00390625" style="0" customWidth="1"/>
  </cols>
  <sheetData>
    <row r="1" spans="1:3" ht="31.5" customHeight="1">
      <c r="A1" s="188" t="s">
        <v>142</v>
      </c>
      <c r="B1" s="189"/>
      <c r="C1" s="190"/>
    </row>
    <row r="2" spans="1:3" ht="15.75">
      <c r="A2" s="191" t="s">
        <v>108</v>
      </c>
      <c r="B2" s="192"/>
      <c r="C2" s="193"/>
    </row>
    <row r="3" spans="1:3" ht="12.75">
      <c r="A3" s="194" t="s">
        <v>109</v>
      </c>
      <c r="B3" s="195"/>
      <c r="C3" s="196"/>
    </row>
    <row r="4" spans="1:3" ht="12.75">
      <c r="A4" s="120" t="s">
        <v>110</v>
      </c>
      <c r="B4" s="121" t="s">
        <v>111</v>
      </c>
      <c r="C4" s="122" t="s">
        <v>112</v>
      </c>
    </row>
    <row r="5" spans="1:3" ht="12.75">
      <c r="A5" s="123" t="s">
        <v>113</v>
      </c>
      <c r="B5" s="124" t="s">
        <v>114</v>
      </c>
      <c r="C5" s="125">
        <v>1</v>
      </c>
    </row>
    <row r="6" spans="1:3" ht="12.75">
      <c r="A6" s="123" t="s">
        <v>115</v>
      </c>
      <c r="B6" s="124" t="s">
        <v>116</v>
      </c>
      <c r="C6" s="125">
        <v>0.0401</v>
      </c>
    </row>
    <row r="7" spans="1:3" ht="12.75">
      <c r="A7" s="123" t="s">
        <v>117</v>
      </c>
      <c r="B7" s="124" t="s">
        <v>118</v>
      </c>
      <c r="C7" s="125">
        <v>0.0692</v>
      </c>
    </row>
    <row r="8" spans="1:3" ht="12.75">
      <c r="A8" s="123" t="s">
        <v>119</v>
      </c>
      <c r="B8" s="124" t="s">
        <v>120</v>
      </c>
      <c r="C8" s="125">
        <v>0.0111</v>
      </c>
    </row>
    <row r="9" spans="1:3" ht="12.75">
      <c r="A9" s="123" t="s">
        <v>121</v>
      </c>
      <c r="B9" s="124"/>
      <c r="C9" s="125">
        <v>0.0227</v>
      </c>
    </row>
    <row r="10" spans="1:3" ht="12.75">
      <c r="A10" s="123" t="s">
        <v>122</v>
      </c>
      <c r="B10" s="124" t="s">
        <v>123</v>
      </c>
      <c r="C10" s="125">
        <v>0.004</v>
      </c>
    </row>
    <row r="11" spans="1:3" ht="12.75">
      <c r="A11" s="123" t="s">
        <v>124</v>
      </c>
      <c r="B11" s="124" t="s">
        <v>125</v>
      </c>
      <c r="C11" s="125">
        <v>0.0056</v>
      </c>
    </row>
    <row r="12" spans="1:3" ht="12.75">
      <c r="A12" s="123" t="s">
        <v>126</v>
      </c>
      <c r="B12" s="124" t="s">
        <v>127</v>
      </c>
      <c r="C12" s="125">
        <f>SUM(C13:C15)</f>
        <v>0.0865</v>
      </c>
    </row>
    <row r="13" spans="1:3" ht="12.75">
      <c r="A13" s="123" t="s">
        <v>128</v>
      </c>
      <c r="B13" s="124" t="s">
        <v>128</v>
      </c>
      <c r="C13" s="125">
        <v>0.05</v>
      </c>
    </row>
    <row r="14" spans="1:3" ht="12.75">
      <c r="A14" s="123" t="s">
        <v>129</v>
      </c>
      <c r="B14" s="124" t="s">
        <v>129</v>
      </c>
      <c r="C14" s="125">
        <v>0.0065</v>
      </c>
    </row>
    <row r="15" spans="1:3" ht="12.75">
      <c r="A15" s="123" t="s">
        <v>130</v>
      </c>
      <c r="B15" s="124" t="s">
        <v>130</v>
      </c>
      <c r="C15" s="125">
        <v>0.03</v>
      </c>
    </row>
    <row r="16" spans="1:3" ht="12.75">
      <c r="A16" s="123" t="s">
        <v>131</v>
      </c>
      <c r="B16" s="124" t="s">
        <v>132</v>
      </c>
      <c r="C16" s="125">
        <v>0</v>
      </c>
    </row>
    <row r="17" spans="1:3" ht="20.25" customHeight="1">
      <c r="A17" s="197" t="s">
        <v>133</v>
      </c>
      <c r="B17" s="199" t="s">
        <v>134</v>
      </c>
      <c r="C17" s="126" t="s">
        <v>135</v>
      </c>
    </row>
    <row r="18" spans="1:3" ht="17.25" customHeight="1">
      <c r="A18" s="198"/>
      <c r="B18" s="200"/>
      <c r="C18" s="126" t="s">
        <v>136</v>
      </c>
    </row>
    <row r="19" spans="1:3" ht="12.75">
      <c r="A19" s="127"/>
      <c r="B19" s="128" t="s">
        <v>137</v>
      </c>
      <c r="C19" s="129">
        <f>(1+(C6+C10+C11))*(1+C8)*(1+C7)-1</f>
        <v>0.13479720556400032</v>
      </c>
    </row>
    <row r="20" spans="1:3" ht="12.75">
      <c r="A20" s="130"/>
      <c r="B20" s="124" t="s">
        <v>138</v>
      </c>
      <c r="C20" s="129">
        <f>1-(C12+C16)</f>
        <v>0.9135</v>
      </c>
    </row>
    <row r="21" spans="1:3" ht="15.75" thickBot="1">
      <c r="A21" s="131"/>
      <c r="B21" s="132" t="s">
        <v>80</v>
      </c>
      <c r="C21" s="133">
        <f>(1+C19)/C20-1</f>
        <v>0.24225200390147816</v>
      </c>
    </row>
    <row r="24" spans="1:3" ht="12.75">
      <c r="A24" s="187" t="s">
        <v>139</v>
      </c>
      <c r="B24" s="187"/>
      <c r="C24" s="187"/>
    </row>
    <row r="25" spans="1:3" ht="12.75">
      <c r="A25" s="187" t="s">
        <v>140</v>
      </c>
      <c r="B25" s="187"/>
      <c r="C25" s="187"/>
    </row>
    <row r="26" spans="1:3" ht="12.75">
      <c r="A26" s="186" t="s">
        <v>141</v>
      </c>
      <c r="B26" s="186"/>
      <c r="C26" s="186"/>
    </row>
  </sheetData>
  <sheetProtection/>
  <mergeCells count="8">
    <mergeCell ref="A26:C26"/>
    <mergeCell ref="A25:C25"/>
    <mergeCell ref="A24:C24"/>
    <mergeCell ref="A1:C1"/>
    <mergeCell ref="A2:C2"/>
    <mergeCell ref="A3:C3"/>
    <mergeCell ref="A17:A18"/>
    <mergeCell ref="B17:B1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showGridLines="0" showZeros="0" view="pageBreakPreview" zoomScaleNormal="75" zoomScaleSheetLayoutView="100" zoomScalePageLayoutView="0" workbookViewId="0" topLeftCell="A1">
      <selection activeCell="C4" sqref="C4:G4"/>
    </sheetView>
  </sheetViews>
  <sheetFormatPr defaultColWidth="9.140625" defaultRowHeight="12.75"/>
  <cols>
    <col min="1" max="1" width="10.57421875" style="14" customWidth="1"/>
    <col min="2" max="2" width="51.00390625" style="14" customWidth="1"/>
    <col min="3" max="3" width="14.421875" style="15" customWidth="1"/>
    <col min="4" max="4" width="13.28125" style="15" customWidth="1"/>
    <col min="5" max="6" width="12.57421875" style="14" customWidth="1"/>
    <col min="7" max="7" width="14.140625" style="14" customWidth="1"/>
    <col min="8" max="8" width="11.00390625" style="14" customWidth="1"/>
    <col min="9" max="9" width="9.57421875" style="14" customWidth="1"/>
    <col min="10" max="10" width="8.421875" style="14" customWidth="1"/>
    <col min="11" max="11" width="10.28125" style="14" customWidth="1"/>
    <col min="12" max="12" width="9.57421875" style="14" bestFit="1" customWidth="1"/>
    <col min="13" max="16384" width="9.140625" style="14" customWidth="1"/>
  </cols>
  <sheetData>
    <row r="1" spans="1:10" ht="17.25" customHeight="1">
      <c r="A1" s="219" t="s">
        <v>62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s="49" customFormat="1" ht="13.5" customHeight="1">
      <c r="A2" s="207" t="s">
        <v>19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0" s="49" customFormat="1" ht="13.5" customHeight="1">
      <c r="A3" s="208" t="s">
        <v>159</v>
      </c>
      <c r="B3" s="209"/>
      <c r="C3" s="208" t="s">
        <v>41</v>
      </c>
      <c r="D3" s="217"/>
      <c r="E3" s="223">
        <f>D11</f>
        <v>101420.45999999999</v>
      </c>
      <c r="F3" s="223"/>
      <c r="G3" s="27"/>
      <c r="H3" s="203" t="s">
        <v>160</v>
      </c>
      <c r="I3" s="204"/>
      <c r="J3" s="203"/>
    </row>
    <row r="4" spans="1:10" s="49" customFormat="1" ht="60.75" customHeight="1">
      <c r="A4" s="221" t="str">
        <f>'Planilha Orcamentaria '!A3:E3</f>
        <v>OBRA: CONSTRUÇÃO DE BUEIRO DUPLO TUBULAR DE CONCRETO Ø1200MM - COMPRIMENTO 8,00 METROS</v>
      </c>
      <c r="B4" s="222"/>
      <c r="C4" s="224" t="s">
        <v>163</v>
      </c>
      <c r="D4" s="225"/>
      <c r="E4" s="225"/>
      <c r="F4" s="225"/>
      <c r="G4" s="225"/>
      <c r="H4" s="218" t="s">
        <v>162</v>
      </c>
      <c r="I4" s="218"/>
      <c r="J4" s="218"/>
    </row>
    <row r="5" spans="1:10" ht="27" customHeight="1">
      <c r="A5" s="26" t="s">
        <v>0</v>
      </c>
      <c r="B5" s="43" t="s">
        <v>20</v>
      </c>
      <c r="C5" s="44" t="s">
        <v>21</v>
      </c>
      <c r="D5" s="44" t="s">
        <v>22</v>
      </c>
      <c r="E5" s="26" t="s">
        <v>23</v>
      </c>
      <c r="F5" s="26" t="s">
        <v>24</v>
      </c>
      <c r="G5" s="26" t="s">
        <v>25</v>
      </c>
      <c r="H5" s="26" t="s">
        <v>26</v>
      </c>
      <c r="I5" s="26" t="s">
        <v>27</v>
      </c>
      <c r="J5" s="26" t="s">
        <v>28</v>
      </c>
    </row>
    <row r="6" spans="1:10" ht="12" customHeight="1">
      <c r="A6" s="201">
        <v>1</v>
      </c>
      <c r="B6" s="205" t="str">
        <f>'Planilha Orcamentaria '!B7:G7</f>
        <v>RESTABELECIMENTO DE ACESSO A COMUNIDADE DE ANGOLA COM CONSTRUÇÃO DE BUEIRO DUPLO TUBULAR DE CONCRETO 1200MM - COMPRIMENTO 8,00 METROS</v>
      </c>
      <c r="C6" s="45" t="s">
        <v>29</v>
      </c>
      <c r="D6" s="50">
        <f>D7/D11</f>
        <v>0.5</v>
      </c>
      <c r="E6" s="50">
        <v>0.7</v>
      </c>
      <c r="F6" s="50">
        <v>0.3</v>
      </c>
      <c r="G6" s="50"/>
      <c r="H6" s="47"/>
      <c r="I6" s="48"/>
      <c r="J6" s="48"/>
    </row>
    <row r="7" spans="1:12" ht="12" customHeight="1">
      <c r="A7" s="202"/>
      <c r="B7" s="206"/>
      <c r="C7" s="46" t="s">
        <v>30</v>
      </c>
      <c r="D7" s="52">
        <f>'Planilha Orcamentaria '!H7</f>
        <v>50710.229999999996</v>
      </c>
      <c r="E7" s="52">
        <f>E6*D7</f>
        <v>35497.16099999999</v>
      </c>
      <c r="F7" s="52">
        <f>F6*D7</f>
        <v>15213.068999999998</v>
      </c>
      <c r="G7" s="52">
        <f>G6*D7</f>
        <v>0</v>
      </c>
      <c r="H7" s="52"/>
      <c r="I7" s="52"/>
      <c r="J7" s="52"/>
      <c r="L7" s="89">
        <f>SUM(E7:K7)</f>
        <v>50710.22999999999</v>
      </c>
    </row>
    <row r="8" spans="1:12" ht="12" customHeight="1">
      <c r="A8" s="201">
        <v>2</v>
      </c>
      <c r="B8" s="205" t="str">
        <f>'Planilha Orcamentaria '!B18:G18</f>
        <v>RESTABELECIMENTO DE ACESSO A COMUNIDADE DOS MAIAS COM CONSTRUÇÃO DE BUEIRO DUPLO
TUBULAR DE CONCRETO Ø1200MM - COMPRIMENTO 8,00 METROS</v>
      </c>
      <c r="C8" s="45" t="s">
        <v>29</v>
      </c>
      <c r="D8" s="50">
        <f>D9/D11</f>
        <v>0.5</v>
      </c>
      <c r="E8" s="50"/>
      <c r="F8" s="50">
        <v>0.7</v>
      </c>
      <c r="G8" s="50">
        <v>0.3</v>
      </c>
      <c r="H8" s="53"/>
      <c r="I8" s="50"/>
      <c r="J8" s="50"/>
      <c r="L8" s="90"/>
    </row>
    <row r="9" spans="1:12" ht="12" customHeight="1">
      <c r="A9" s="202"/>
      <c r="B9" s="206"/>
      <c r="C9" s="46" t="s">
        <v>30</v>
      </c>
      <c r="D9" s="52">
        <f>'Planilha Orcamentaria '!H18</f>
        <v>50710.229999999996</v>
      </c>
      <c r="E9" s="52">
        <f>E8*D9</f>
        <v>0</v>
      </c>
      <c r="F9" s="52">
        <f>F8*D9</f>
        <v>35497.16099999999</v>
      </c>
      <c r="G9" s="52">
        <f>G8*D9</f>
        <v>15213.068999999998</v>
      </c>
      <c r="H9" s="52"/>
      <c r="I9" s="52"/>
      <c r="J9" s="52"/>
      <c r="L9" s="89">
        <f>SUM(E9:K9)</f>
        <v>50710.22999999999</v>
      </c>
    </row>
    <row r="10" spans="1:11" ht="12" customHeight="1">
      <c r="A10" s="211" t="s">
        <v>31</v>
      </c>
      <c r="B10" s="212"/>
      <c r="C10" s="16" t="s">
        <v>29</v>
      </c>
      <c r="D10" s="50">
        <f>D6+D8</f>
        <v>1</v>
      </c>
      <c r="E10" s="50">
        <f>E11/D11</f>
        <v>0.35</v>
      </c>
      <c r="F10" s="50">
        <f>F11/D11</f>
        <v>0.49999999999999994</v>
      </c>
      <c r="G10" s="50">
        <f>G11/D11</f>
        <v>0.15</v>
      </c>
      <c r="H10" s="50">
        <f>H6+H8</f>
        <v>0</v>
      </c>
      <c r="I10" s="50"/>
      <c r="J10" s="50"/>
      <c r="K10" s="55">
        <f>E10+F10+G10+H10+I10+J10</f>
        <v>0.9999999999999999</v>
      </c>
    </row>
    <row r="11" spans="1:11" ht="12" customHeight="1">
      <c r="A11" s="213"/>
      <c r="B11" s="214"/>
      <c r="C11" s="28" t="s">
        <v>30</v>
      </c>
      <c r="D11" s="51">
        <f>D7+D9</f>
        <v>101420.45999999999</v>
      </c>
      <c r="E11" s="51">
        <f>E7+E9</f>
        <v>35497.16099999999</v>
      </c>
      <c r="F11" s="51">
        <f>F7+F9</f>
        <v>50710.22999999999</v>
      </c>
      <c r="G11" s="51">
        <f>G7+G9</f>
        <v>15213.068999999998</v>
      </c>
      <c r="H11" s="51">
        <f>H7+H9</f>
        <v>0</v>
      </c>
      <c r="I11" s="51"/>
      <c r="J11" s="51"/>
      <c r="K11" s="56">
        <f>E11+F11+G11+H11+I11+J11</f>
        <v>101420.45999999998</v>
      </c>
    </row>
    <row r="12" spans="1:12" ht="6" customHeight="1">
      <c r="A12" s="29"/>
      <c r="B12" s="30"/>
      <c r="C12" s="30"/>
      <c r="D12" s="30"/>
      <c r="E12" s="30"/>
      <c r="F12" s="31"/>
      <c r="G12" s="32"/>
      <c r="H12" s="33"/>
      <c r="I12" s="33"/>
      <c r="J12" s="34"/>
      <c r="L12" s="17" t="s">
        <v>32</v>
      </c>
    </row>
    <row r="13" spans="1:10" ht="12" customHeight="1">
      <c r="A13" s="35"/>
      <c r="B13" s="110"/>
      <c r="C13" s="18"/>
      <c r="D13" s="167"/>
      <c r="E13" s="167"/>
      <c r="F13" s="19"/>
      <c r="G13" s="20" t="s">
        <v>33</v>
      </c>
      <c r="H13" s="21"/>
      <c r="I13" s="21"/>
      <c r="J13" s="36"/>
    </row>
    <row r="14" spans="1:10" ht="13.5" customHeight="1">
      <c r="A14" s="20"/>
      <c r="B14" s="215"/>
      <c r="C14" s="216"/>
      <c r="D14" s="167"/>
      <c r="E14" s="167"/>
      <c r="F14" s="22"/>
      <c r="G14" s="23"/>
      <c r="H14" s="21"/>
      <c r="I14" s="21"/>
      <c r="J14" s="24"/>
    </row>
    <row r="15" spans="1:10" ht="13.5" customHeight="1">
      <c r="A15" s="20"/>
      <c r="B15" s="163" t="s">
        <v>158</v>
      </c>
      <c r="C15" s="163"/>
      <c r="D15" s="6"/>
      <c r="E15" s="6"/>
      <c r="F15" s="22"/>
      <c r="G15" s="23"/>
      <c r="H15" s="21"/>
      <c r="I15" s="21"/>
      <c r="J15" s="24"/>
    </row>
    <row r="16" spans="1:10" ht="35.25" customHeight="1">
      <c r="A16" s="37"/>
      <c r="B16" s="107"/>
      <c r="C16" s="25"/>
      <c r="D16" s="210"/>
      <c r="E16" s="210"/>
      <c r="F16" s="24"/>
      <c r="G16" s="23"/>
      <c r="H16" s="21"/>
      <c r="I16" s="21"/>
      <c r="J16" s="24"/>
    </row>
    <row r="17" spans="1:10" ht="12" customHeight="1">
      <c r="A17" s="38"/>
      <c r="B17" s="163" t="s">
        <v>156</v>
      </c>
      <c r="C17" s="163"/>
      <c r="D17" s="39"/>
      <c r="E17" s="40"/>
      <c r="F17" s="41"/>
      <c r="G17" s="42"/>
      <c r="H17" s="40"/>
      <c r="I17" s="40"/>
      <c r="J17" s="41"/>
    </row>
    <row r="18" ht="12" customHeight="1"/>
    <row r="19" ht="12" customHeight="1"/>
  </sheetData>
  <sheetProtection/>
  <mergeCells count="20">
    <mergeCell ref="C3:D3"/>
    <mergeCell ref="B8:B9"/>
    <mergeCell ref="H4:J4"/>
    <mergeCell ref="D13:E13"/>
    <mergeCell ref="B15:C15"/>
    <mergeCell ref="A1:J1"/>
    <mergeCell ref="A4:B4"/>
    <mergeCell ref="E3:F3"/>
    <mergeCell ref="C4:G4"/>
    <mergeCell ref="A6:A7"/>
    <mergeCell ref="A8:A9"/>
    <mergeCell ref="H3:J3"/>
    <mergeCell ref="B6:B7"/>
    <mergeCell ref="A2:J2"/>
    <mergeCell ref="A3:B3"/>
    <mergeCell ref="B17:C17"/>
    <mergeCell ref="D16:E16"/>
    <mergeCell ref="D14:E14"/>
    <mergeCell ref="A10:B11"/>
    <mergeCell ref="B14:C14"/>
  </mergeCells>
  <printOptions/>
  <pageMargins left="0.1968503937007874" right="0.1968503937007874" top="0.5905511811023623" bottom="0.1968503937007874" header="0.1968503937007874" footer="0"/>
  <pageSetup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31"/>
  <sheetViews>
    <sheetView showGridLines="0" showZeros="0" view="pageBreakPreview" zoomScaleSheetLayoutView="100" zoomScalePageLayoutView="0" workbookViewId="0" topLeftCell="A1">
      <selection activeCell="A4" sqref="A4:D4"/>
    </sheetView>
  </sheetViews>
  <sheetFormatPr defaultColWidth="9.140625" defaultRowHeight="12.75"/>
  <cols>
    <col min="1" max="1" width="5.8515625" style="1" customWidth="1"/>
    <col min="2" max="2" width="58.8515625" style="1" customWidth="1"/>
    <col min="3" max="3" width="9.7109375" style="1" customWidth="1"/>
    <col min="4" max="4" width="30.421875" style="1" customWidth="1"/>
    <col min="5" max="5" width="9.140625" style="1" customWidth="1"/>
    <col min="6" max="6" width="9.28125" style="1" bestFit="1" customWidth="1"/>
    <col min="7" max="16384" width="9.140625" style="1" customWidth="1"/>
  </cols>
  <sheetData>
    <row r="1" spans="1:4" ht="15" customHeight="1">
      <c r="A1" s="227" t="s">
        <v>107</v>
      </c>
      <c r="B1" s="228"/>
      <c r="C1" s="228"/>
      <c r="D1" s="229"/>
    </row>
    <row r="2" spans="1:4" ht="15" customHeight="1">
      <c r="A2" s="204" t="s">
        <v>159</v>
      </c>
      <c r="B2" s="230"/>
      <c r="C2" s="230"/>
      <c r="D2" s="231"/>
    </row>
    <row r="3" spans="1:4" ht="27" customHeight="1">
      <c r="A3" s="232" t="s">
        <v>142</v>
      </c>
      <c r="B3" s="233"/>
      <c r="C3" s="233"/>
      <c r="D3" s="234"/>
    </row>
    <row r="4" spans="1:4" ht="60" customHeight="1">
      <c r="A4" s="232" t="s">
        <v>163</v>
      </c>
      <c r="B4" s="233"/>
      <c r="C4" s="233"/>
      <c r="D4" s="234"/>
    </row>
    <row r="5" spans="1:6" ht="34.5" customHeight="1">
      <c r="A5" s="115" t="s">
        <v>98</v>
      </c>
      <c r="B5" s="115" t="s">
        <v>102</v>
      </c>
      <c r="C5" s="119" t="s">
        <v>17</v>
      </c>
      <c r="D5" s="119" t="s">
        <v>101</v>
      </c>
      <c r="E5" s="80"/>
      <c r="F5" s="80"/>
    </row>
    <row r="6" spans="1:6" ht="12.75" customHeight="1">
      <c r="A6" s="69" t="s">
        <v>10</v>
      </c>
      <c r="B6" s="62" t="s">
        <v>34</v>
      </c>
      <c r="C6" s="69"/>
      <c r="D6" s="64"/>
      <c r="E6" s="80"/>
      <c r="F6" s="80"/>
    </row>
    <row r="7" spans="1:6" ht="22.5">
      <c r="A7" s="70" t="s">
        <v>85</v>
      </c>
      <c r="B7" s="106" t="s">
        <v>82</v>
      </c>
      <c r="C7" s="72" t="s">
        <v>38</v>
      </c>
      <c r="D7" s="67" t="s">
        <v>103</v>
      </c>
      <c r="E7" s="84"/>
      <c r="F7" s="80"/>
    </row>
    <row r="8" spans="1:5" ht="12.75" customHeight="1">
      <c r="A8" s="75" t="s">
        <v>42</v>
      </c>
      <c r="B8" s="62" t="s">
        <v>58</v>
      </c>
      <c r="C8" s="74"/>
      <c r="D8" s="67"/>
      <c r="E8" s="82"/>
    </row>
    <row r="9" spans="1:5" ht="36">
      <c r="A9" s="70" t="s">
        <v>86</v>
      </c>
      <c r="B9" s="103" t="s">
        <v>145</v>
      </c>
      <c r="C9" s="74" t="s">
        <v>40</v>
      </c>
      <c r="D9" s="149" t="s">
        <v>165</v>
      </c>
      <c r="E9" s="82"/>
    </row>
    <row r="10" spans="1:5" ht="26.25" customHeight="1">
      <c r="A10" s="70" t="s">
        <v>87</v>
      </c>
      <c r="B10" s="148" t="s">
        <v>146</v>
      </c>
      <c r="C10" s="74" t="s">
        <v>40</v>
      </c>
      <c r="D10" s="117" t="s">
        <v>104</v>
      </c>
      <c r="E10" s="82"/>
    </row>
    <row r="11" spans="1:5" ht="30.75" customHeight="1">
      <c r="A11" s="70" t="s">
        <v>152</v>
      </c>
      <c r="B11" s="103" t="s">
        <v>147</v>
      </c>
      <c r="C11" s="74" t="s">
        <v>40</v>
      </c>
      <c r="D11" s="117" t="s">
        <v>104</v>
      </c>
      <c r="E11" s="82"/>
    </row>
    <row r="12" spans="1:5" ht="23.25" customHeight="1">
      <c r="A12" s="75" t="s">
        <v>47</v>
      </c>
      <c r="B12" s="108" t="s">
        <v>148</v>
      </c>
      <c r="C12" s="73"/>
      <c r="D12" s="67"/>
      <c r="E12" s="82"/>
    </row>
    <row r="13" spans="1:5" ht="29.25" customHeight="1">
      <c r="A13" s="70" t="s">
        <v>88</v>
      </c>
      <c r="B13" s="106" t="s">
        <v>149</v>
      </c>
      <c r="C13" s="74" t="s">
        <v>40</v>
      </c>
      <c r="D13" s="117" t="s">
        <v>105</v>
      </c>
      <c r="E13" s="82"/>
    </row>
    <row r="14" spans="1:5" ht="27" customHeight="1">
      <c r="A14" s="70" t="s">
        <v>89</v>
      </c>
      <c r="B14" s="103" t="s">
        <v>150</v>
      </c>
      <c r="C14" s="74" t="s">
        <v>35</v>
      </c>
      <c r="D14" s="67" t="s">
        <v>106</v>
      </c>
      <c r="E14" s="82"/>
    </row>
    <row r="15" spans="1:5" ht="12.75">
      <c r="A15" s="70" t="s">
        <v>90</v>
      </c>
      <c r="B15" s="106" t="s">
        <v>151</v>
      </c>
      <c r="C15" s="70" t="s">
        <v>78</v>
      </c>
      <c r="D15" s="67" t="s">
        <v>164</v>
      </c>
      <c r="E15" s="82"/>
    </row>
    <row r="16" spans="1:4" ht="27.75" customHeight="1">
      <c r="A16" s="112" t="s">
        <v>99</v>
      </c>
      <c r="B16" s="116" t="s">
        <v>100</v>
      </c>
      <c r="C16" s="112"/>
      <c r="D16" s="150"/>
    </row>
    <row r="17" spans="1:4" ht="12.75" customHeight="1">
      <c r="A17" s="69" t="s">
        <v>11</v>
      </c>
      <c r="B17" s="62" t="s">
        <v>34</v>
      </c>
      <c r="C17" s="69"/>
      <c r="D17" s="64"/>
    </row>
    <row r="18" spans="1:4" ht="25.5" customHeight="1">
      <c r="A18" s="70" t="s">
        <v>91</v>
      </c>
      <c r="B18" s="106" t="s">
        <v>82</v>
      </c>
      <c r="C18" s="72" t="s">
        <v>38</v>
      </c>
      <c r="D18" s="67" t="s">
        <v>103</v>
      </c>
    </row>
    <row r="19" spans="1:4" ht="12.75" customHeight="1">
      <c r="A19" s="75" t="s">
        <v>83</v>
      </c>
      <c r="B19" s="62" t="s">
        <v>58</v>
      </c>
      <c r="C19" s="74"/>
      <c r="D19" s="67"/>
    </row>
    <row r="20" spans="1:4" ht="36" customHeight="1">
      <c r="A20" s="70" t="s">
        <v>92</v>
      </c>
      <c r="B20" s="103" t="s">
        <v>145</v>
      </c>
      <c r="C20" s="74" t="s">
        <v>40</v>
      </c>
      <c r="D20" s="149" t="s">
        <v>165</v>
      </c>
    </row>
    <row r="21" spans="1:4" ht="30.75" customHeight="1">
      <c r="A21" s="70" t="s">
        <v>93</v>
      </c>
      <c r="B21" s="148" t="s">
        <v>146</v>
      </c>
      <c r="C21" s="74" t="s">
        <v>40</v>
      </c>
      <c r="D21" s="117" t="s">
        <v>104</v>
      </c>
    </row>
    <row r="22" spans="1:4" ht="25.5" customHeight="1">
      <c r="A22" s="70" t="s">
        <v>153</v>
      </c>
      <c r="B22" s="103" t="s">
        <v>147</v>
      </c>
      <c r="C22" s="74" t="s">
        <v>40</v>
      </c>
      <c r="D22" s="117" t="s">
        <v>104</v>
      </c>
    </row>
    <row r="23" spans="1:4" ht="24" customHeight="1">
      <c r="A23" s="75" t="s">
        <v>94</v>
      </c>
      <c r="B23" s="108" t="s">
        <v>148</v>
      </c>
      <c r="C23" s="73"/>
      <c r="D23" s="67"/>
    </row>
    <row r="24" spans="1:4" ht="25.5" customHeight="1">
      <c r="A24" s="70" t="s">
        <v>95</v>
      </c>
      <c r="B24" s="106" t="s">
        <v>149</v>
      </c>
      <c r="C24" s="74" t="s">
        <v>40</v>
      </c>
      <c r="D24" s="117" t="s">
        <v>105</v>
      </c>
    </row>
    <row r="25" spans="1:4" ht="25.5" customHeight="1">
      <c r="A25" s="70" t="s">
        <v>96</v>
      </c>
      <c r="B25" s="103" t="s">
        <v>150</v>
      </c>
      <c r="C25" s="74" t="s">
        <v>35</v>
      </c>
      <c r="D25" s="67" t="s">
        <v>106</v>
      </c>
    </row>
    <row r="26" spans="1:4" ht="22.5" customHeight="1">
      <c r="A26" s="70" t="s">
        <v>97</v>
      </c>
      <c r="B26" s="103" t="s">
        <v>151</v>
      </c>
      <c r="C26" s="70" t="s">
        <v>78</v>
      </c>
      <c r="D26" s="67" t="s">
        <v>164</v>
      </c>
    </row>
    <row r="27" spans="1:4" ht="12.75" customHeight="1">
      <c r="A27" s="151"/>
      <c r="B27" s="80"/>
      <c r="C27" s="80"/>
      <c r="D27" s="152"/>
    </row>
    <row r="28" spans="1:4" ht="18.75" customHeight="1">
      <c r="A28" s="153"/>
      <c r="B28" s="118"/>
      <c r="C28" s="5"/>
      <c r="D28" s="154"/>
    </row>
    <row r="29" spans="1:4" ht="10.5" customHeight="1">
      <c r="A29" s="155"/>
      <c r="B29" s="226" t="s">
        <v>79</v>
      </c>
      <c r="C29" s="215"/>
      <c r="D29" s="156"/>
    </row>
    <row r="30" spans="1:4" ht="3" customHeight="1">
      <c r="A30" s="151"/>
      <c r="B30" s="80"/>
      <c r="C30" s="80"/>
      <c r="D30" s="152"/>
    </row>
    <row r="31" spans="1:4" ht="14.25" customHeight="1">
      <c r="A31" s="157"/>
      <c r="B31" s="111"/>
      <c r="C31" s="158"/>
      <c r="D31" s="159"/>
    </row>
    <row r="32" ht="12.75" customHeight="1"/>
    <row r="33" ht="12.75" customHeight="1"/>
  </sheetData>
  <sheetProtection/>
  <mergeCells count="5">
    <mergeCell ref="B29:C29"/>
    <mergeCell ref="A1:D1"/>
    <mergeCell ref="A2:D2"/>
    <mergeCell ref="A3:D3"/>
    <mergeCell ref="A4:D4"/>
  </mergeCells>
  <printOptions/>
  <pageMargins left="0.7874015748031497" right="0.1968503937007874" top="0.3937007874015748" bottom="0.3937007874015748" header="0" footer="0"/>
  <pageSetup horizontalDpi="300" verticalDpi="3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27"/>
  <sheetViews>
    <sheetView showGridLines="0" showZeros="0" view="pageBreakPreview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7.140625" style="1" customWidth="1"/>
    <col min="2" max="2" width="13.00390625" style="1" customWidth="1"/>
    <col min="3" max="3" width="90.7109375" style="1" customWidth="1"/>
    <col min="4" max="4" width="7.28125" style="1" customWidth="1"/>
    <col min="5" max="8" width="12.28125" style="1" customWidth="1"/>
    <col min="9" max="9" width="13.7109375" style="1" customWidth="1"/>
    <col min="10" max="10" width="10.28125" style="1" bestFit="1" customWidth="1"/>
    <col min="11" max="11" width="9.140625" style="1" customWidth="1"/>
    <col min="12" max="12" width="9.28125" style="1" bestFit="1" customWidth="1"/>
    <col min="13" max="16384" width="9.140625" style="1" customWidth="1"/>
  </cols>
  <sheetData>
    <row r="1" spans="1:8" ht="15" customHeight="1">
      <c r="A1" s="227" t="s">
        <v>2</v>
      </c>
      <c r="B1" s="228"/>
      <c r="C1" s="228"/>
      <c r="D1" s="228"/>
      <c r="E1" s="228"/>
      <c r="F1" s="228"/>
      <c r="G1" s="228"/>
      <c r="H1" s="229"/>
    </row>
    <row r="2" spans="1:8" ht="15" customHeight="1">
      <c r="A2" s="204" t="s">
        <v>62</v>
      </c>
      <c r="B2" s="230"/>
      <c r="C2" s="230"/>
      <c r="D2" s="230"/>
      <c r="E2" s="231"/>
      <c r="F2" s="203" t="s">
        <v>37</v>
      </c>
      <c r="G2" s="204"/>
      <c r="H2" s="203"/>
    </row>
    <row r="3" spans="1:8" ht="15" customHeight="1">
      <c r="A3" s="204" t="s">
        <v>59</v>
      </c>
      <c r="B3" s="230"/>
      <c r="C3" s="230"/>
      <c r="D3" s="230"/>
      <c r="E3" s="231"/>
      <c r="F3" s="203" t="s">
        <v>64</v>
      </c>
      <c r="G3" s="204"/>
      <c r="H3" s="203"/>
    </row>
    <row r="4" spans="1:12" ht="15" customHeight="1">
      <c r="A4" s="235" t="s">
        <v>63</v>
      </c>
      <c r="B4" s="236"/>
      <c r="C4" s="236"/>
      <c r="D4" s="237"/>
      <c r="E4" s="2" t="s">
        <v>12</v>
      </c>
      <c r="F4" s="9" t="s">
        <v>4</v>
      </c>
      <c r="G4" s="2" t="s">
        <v>5</v>
      </c>
      <c r="H4" s="10">
        <v>0.2899</v>
      </c>
      <c r="J4" s="78"/>
      <c r="K4" s="79"/>
      <c r="L4" s="80"/>
    </row>
    <row r="5" spans="1:12" ht="3.75" customHeight="1">
      <c r="A5" s="240"/>
      <c r="B5" s="240"/>
      <c r="C5" s="240"/>
      <c r="D5" s="240"/>
      <c r="E5" s="240"/>
      <c r="F5" s="240"/>
      <c r="G5" s="240"/>
      <c r="H5" s="240"/>
      <c r="J5" s="80"/>
      <c r="K5" s="80"/>
      <c r="L5" s="80"/>
    </row>
    <row r="6" spans="1:12" ht="25.5" customHeight="1">
      <c r="A6" s="11" t="s">
        <v>0</v>
      </c>
      <c r="B6" s="11" t="s">
        <v>3</v>
      </c>
      <c r="C6" s="11" t="s">
        <v>1</v>
      </c>
      <c r="D6" s="11" t="s">
        <v>17</v>
      </c>
      <c r="E6" s="11" t="s">
        <v>18</v>
      </c>
      <c r="F6" s="12" t="s">
        <v>14</v>
      </c>
      <c r="G6" s="12" t="s">
        <v>13</v>
      </c>
      <c r="H6" s="12" t="s">
        <v>6</v>
      </c>
      <c r="I6" s="13"/>
      <c r="J6" s="80"/>
      <c r="K6" s="80"/>
      <c r="L6" s="80"/>
    </row>
    <row r="7" spans="1:12" ht="12.75" customHeight="1">
      <c r="A7" s="69">
        <v>1</v>
      </c>
      <c r="B7" s="69" t="s">
        <v>46</v>
      </c>
      <c r="C7" s="62" t="s">
        <v>34</v>
      </c>
      <c r="D7" s="69"/>
      <c r="E7" s="64"/>
      <c r="F7" s="64"/>
      <c r="G7" s="65"/>
      <c r="H7" s="65"/>
      <c r="I7" s="13"/>
      <c r="J7" s="80"/>
      <c r="K7" s="80"/>
      <c r="L7" s="80"/>
    </row>
    <row r="8" spans="1:12" ht="12.75" customHeight="1">
      <c r="A8" s="70" t="s">
        <v>10</v>
      </c>
      <c r="B8" s="70" t="s">
        <v>75</v>
      </c>
      <c r="C8" s="71" t="s">
        <v>74</v>
      </c>
      <c r="D8" s="72" t="s">
        <v>38</v>
      </c>
      <c r="E8" s="67" t="e">
        <f>#REF!</f>
        <v>#REF!</v>
      </c>
      <c r="F8" s="66">
        <v>361.05</v>
      </c>
      <c r="G8" s="65">
        <f>ROUND(F8*($H$4+1),2)</f>
        <v>465.72</v>
      </c>
      <c r="H8" s="65" t="e">
        <f>ROUND(E8*G8,2)</f>
        <v>#REF!</v>
      </c>
      <c r="I8" s="82"/>
      <c r="J8" s="83">
        <v>0.1</v>
      </c>
      <c r="K8" s="84"/>
      <c r="L8" s="80"/>
    </row>
    <row r="9" spans="1:12" ht="12.75" customHeight="1">
      <c r="A9" s="94" t="s">
        <v>42</v>
      </c>
      <c r="B9" s="95" t="s">
        <v>44</v>
      </c>
      <c r="C9" s="96" t="s">
        <v>43</v>
      </c>
      <c r="D9" s="97" t="s">
        <v>45</v>
      </c>
      <c r="E9" s="98" t="e">
        <f>#REF!</f>
        <v>#REF!</v>
      </c>
      <c r="F9" s="99">
        <v>1800</v>
      </c>
      <c r="G9" s="100">
        <f>ROUND(F9*($H$4+1),2)</f>
        <v>2321.82</v>
      </c>
      <c r="H9" s="100" t="e">
        <f>ROUND(E9*G9,2)</f>
        <v>#REF!</v>
      </c>
      <c r="I9" s="82"/>
      <c r="J9" s="65" t="e">
        <f>0.1*H18</f>
        <v>#REF!</v>
      </c>
      <c r="K9" s="84"/>
      <c r="L9" s="81"/>
    </row>
    <row r="10" spans="1:11" ht="12.75" customHeight="1">
      <c r="A10" s="94" t="s">
        <v>47</v>
      </c>
      <c r="B10" s="94" t="s">
        <v>48</v>
      </c>
      <c r="C10" s="101" t="s">
        <v>49</v>
      </c>
      <c r="D10" s="102" t="s">
        <v>38</v>
      </c>
      <c r="E10" s="98" t="e">
        <f>#REF!</f>
        <v>#REF!</v>
      </c>
      <c r="F10" s="99">
        <v>243.98</v>
      </c>
      <c r="G10" s="100">
        <f>ROUND(F10*($H$4+1),2)</f>
        <v>314.71</v>
      </c>
      <c r="H10" s="100" t="e">
        <f>ROUND(E10*G10,2)</f>
        <v>#REF!</v>
      </c>
      <c r="I10" s="85" t="e">
        <f>SUM(H8:H10)</f>
        <v>#REF!</v>
      </c>
      <c r="J10" s="82"/>
      <c r="K10" s="82"/>
    </row>
    <row r="11" spans="1:11" ht="12.75" customHeight="1">
      <c r="A11" s="75">
        <v>2</v>
      </c>
      <c r="B11" s="75" t="s">
        <v>50</v>
      </c>
      <c r="C11" s="62" t="s">
        <v>58</v>
      </c>
      <c r="D11" s="74"/>
      <c r="E11" s="67" t="e">
        <f>#REF!</f>
        <v>#REF!</v>
      </c>
      <c r="F11" s="66"/>
      <c r="G11" s="65"/>
      <c r="H11" s="65"/>
      <c r="I11" s="82"/>
      <c r="J11" s="86"/>
      <c r="K11" s="82"/>
    </row>
    <row r="12" spans="1:11" ht="12.75" customHeight="1">
      <c r="A12" s="70" t="s">
        <v>11</v>
      </c>
      <c r="B12" s="70" t="s">
        <v>76</v>
      </c>
      <c r="C12" s="73" t="s">
        <v>77</v>
      </c>
      <c r="D12" s="74" t="s">
        <v>40</v>
      </c>
      <c r="E12" s="67">
        <v>120</v>
      </c>
      <c r="F12" s="66">
        <v>34.77</v>
      </c>
      <c r="G12" s="65">
        <f>ROUND(F12*($H$4+1),2)</f>
        <v>44.85</v>
      </c>
      <c r="H12" s="65">
        <f>ROUND(E12*G12,2)</f>
        <v>5382</v>
      </c>
      <c r="I12" s="87">
        <f>SUM(H12)</f>
        <v>5382</v>
      </c>
      <c r="J12" s="86"/>
      <c r="K12" s="82"/>
    </row>
    <row r="13" spans="1:11" ht="12.75" customHeight="1">
      <c r="A13" s="75">
        <v>3</v>
      </c>
      <c r="B13" s="75" t="s">
        <v>51</v>
      </c>
      <c r="C13" s="62" t="s">
        <v>57</v>
      </c>
      <c r="D13" s="73"/>
      <c r="E13" s="67" t="e">
        <f>#REF!</f>
        <v>#REF!</v>
      </c>
      <c r="F13" s="66"/>
      <c r="G13" s="65"/>
      <c r="H13" s="65"/>
      <c r="I13" s="82"/>
      <c r="J13" s="86"/>
      <c r="K13" s="82"/>
    </row>
    <row r="14" spans="1:11" ht="12.75" customHeight="1">
      <c r="A14" s="70" t="s">
        <v>52</v>
      </c>
      <c r="B14" s="76" t="s">
        <v>70</v>
      </c>
      <c r="C14" s="73" t="s">
        <v>71</v>
      </c>
      <c r="D14" s="70" t="s">
        <v>36</v>
      </c>
      <c r="E14" s="67">
        <v>16</v>
      </c>
      <c r="F14" s="66">
        <v>740.2</v>
      </c>
      <c r="G14" s="65">
        <f>ROUND(F14*($H$4+1),2)</f>
        <v>954.78</v>
      </c>
      <c r="H14" s="65">
        <f>ROUND(E14*G14,2)</f>
        <v>15276.48</v>
      </c>
      <c r="I14" s="82"/>
      <c r="J14" s="86"/>
      <c r="K14" s="82"/>
    </row>
    <row r="15" spans="1:11" ht="12.75" customHeight="1">
      <c r="A15" s="70" t="s">
        <v>53</v>
      </c>
      <c r="B15" s="76" t="s">
        <v>68</v>
      </c>
      <c r="C15" s="77" t="s">
        <v>69</v>
      </c>
      <c r="D15" s="70" t="s">
        <v>40</v>
      </c>
      <c r="E15" s="67">
        <f>12+15</f>
        <v>27</v>
      </c>
      <c r="F15" s="66">
        <v>536.04</v>
      </c>
      <c r="G15" s="65">
        <f>ROUND(F15*($H$4+1),2)</f>
        <v>691.44</v>
      </c>
      <c r="H15" s="65">
        <f>ROUND(E15*G15,2)</f>
        <v>18668.88</v>
      </c>
      <c r="I15" s="82"/>
      <c r="J15" s="86"/>
      <c r="K15" s="82"/>
    </row>
    <row r="16" spans="1:11" ht="12.75" customHeight="1">
      <c r="A16" s="70" t="s">
        <v>54</v>
      </c>
      <c r="B16" s="76" t="s">
        <v>60</v>
      </c>
      <c r="C16" s="73" t="s">
        <v>67</v>
      </c>
      <c r="D16" s="70" t="s">
        <v>38</v>
      </c>
      <c r="E16" s="67">
        <v>60</v>
      </c>
      <c r="F16" s="66">
        <v>54.88</v>
      </c>
      <c r="G16" s="65">
        <f>ROUND(F16*($H$4+1),2)</f>
        <v>70.79</v>
      </c>
      <c r="H16" s="65">
        <f>ROUND(E16*G16,2)</f>
        <v>4247.4</v>
      </c>
      <c r="I16" s="82"/>
      <c r="J16" s="86"/>
      <c r="K16" s="82"/>
    </row>
    <row r="17" spans="1:11" ht="12.75" customHeight="1">
      <c r="A17" s="70" t="s">
        <v>55</v>
      </c>
      <c r="B17" s="60" t="s">
        <v>73</v>
      </c>
      <c r="C17" s="63" t="s">
        <v>72</v>
      </c>
      <c r="D17" s="68" t="s">
        <v>39</v>
      </c>
      <c r="E17" s="67">
        <v>2400</v>
      </c>
      <c r="F17" s="66">
        <v>11.31</v>
      </c>
      <c r="G17" s="65">
        <f>ROUND(F17*($H$4+1),2)</f>
        <v>14.59</v>
      </c>
      <c r="H17" s="65">
        <f>ROUND(E17*G17,2)</f>
        <v>35016</v>
      </c>
      <c r="I17" s="82"/>
      <c r="J17" s="86"/>
      <c r="K17" s="82"/>
    </row>
    <row r="18" spans="1:10" ht="12.75" customHeight="1">
      <c r="A18" s="241" t="s">
        <v>56</v>
      </c>
      <c r="B18" s="242"/>
      <c r="C18" s="242"/>
      <c r="D18" s="242"/>
      <c r="E18" s="242"/>
      <c r="F18" s="242"/>
      <c r="G18" s="243"/>
      <c r="H18" s="88" t="e">
        <f>SUM(H7:H17)</f>
        <v>#REF!</v>
      </c>
      <c r="J18" s="13"/>
    </row>
    <row r="19" spans="1:10" ht="12.75" customHeight="1">
      <c r="A19" s="3"/>
      <c r="B19" s="3"/>
      <c r="C19" s="3"/>
      <c r="D19" s="3"/>
      <c r="E19" s="3"/>
      <c r="F19" s="3"/>
      <c r="G19" s="3"/>
      <c r="H19" s="4"/>
      <c r="I19" s="13"/>
      <c r="J19" s="58"/>
    </row>
    <row r="20" spans="1:9" ht="12.75" customHeight="1">
      <c r="A20" s="5"/>
      <c r="B20" s="244" t="s">
        <v>16</v>
      </c>
      <c r="C20" s="216"/>
      <c r="D20" s="5"/>
      <c r="E20" s="245" t="s">
        <v>15</v>
      </c>
      <c r="F20" s="176"/>
      <c r="G20" s="6"/>
      <c r="H20" s="5"/>
      <c r="I20" s="13"/>
    </row>
    <row r="21" spans="1:9" ht="12.75" customHeight="1">
      <c r="A21" s="7"/>
      <c r="B21" s="238" t="s">
        <v>8</v>
      </c>
      <c r="C21" s="238"/>
      <c r="D21" s="7"/>
      <c r="E21" s="164" t="s">
        <v>7</v>
      </c>
      <c r="F21" s="164"/>
      <c r="G21" s="8"/>
      <c r="H21" s="57"/>
      <c r="I21" s="13"/>
    </row>
    <row r="22" ht="12.75" customHeight="1">
      <c r="I22" s="13"/>
    </row>
    <row r="23" spans="1:9" ht="12.75" customHeight="1">
      <c r="A23" s="5"/>
      <c r="B23" s="176"/>
      <c r="C23" s="176"/>
      <c r="D23" s="5"/>
      <c r="E23" s="167"/>
      <c r="F23" s="167"/>
      <c r="G23" s="6"/>
      <c r="H23" s="5"/>
      <c r="I23" s="13"/>
    </row>
    <row r="24" spans="1:10" ht="12.75" customHeight="1">
      <c r="A24" s="7"/>
      <c r="B24" s="238" t="s">
        <v>9</v>
      </c>
      <c r="C24" s="238"/>
      <c r="D24" s="7"/>
      <c r="E24" s="164"/>
      <c r="F24" s="164"/>
      <c r="G24" s="8"/>
      <c r="H24" s="57"/>
      <c r="I24" s="59"/>
      <c r="J24" s="61"/>
    </row>
    <row r="25" spans="8:9" ht="12.75" customHeight="1">
      <c r="H25" s="58"/>
      <c r="I25" s="59"/>
    </row>
    <row r="26" spans="7:10" ht="12.75" customHeight="1">
      <c r="G26" s="61"/>
      <c r="H26" s="58"/>
      <c r="I26" s="59"/>
      <c r="J26" s="54"/>
    </row>
    <row r="27" spans="2:14" ht="12.75" customHeight="1">
      <c r="B27" s="91" t="s">
        <v>60</v>
      </c>
      <c r="C27" s="92" t="s">
        <v>65</v>
      </c>
      <c r="D27" s="239" t="s">
        <v>61</v>
      </c>
      <c r="E27" s="239"/>
      <c r="F27" s="239"/>
      <c r="G27" s="239"/>
      <c r="H27" s="239"/>
      <c r="I27" s="239"/>
      <c r="J27" s="239"/>
      <c r="K27" s="239"/>
      <c r="L27" s="239"/>
      <c r="M27" s="92" t="s">
        <v>66</v>
      </c>
      <c r="N27" s="93">
        <v>54.88</v>
      </c>
    </row>
  </sheetData>
  <sheetProtection/>
  <mergeCells count="17">
    <mergeCell ref="B23:C23"/>
    <mergeCell ref="E23:F23"/>
    <mergeCell ref="B24:C24"/>
    <mergeCell ref="E24:F24"/>
    <mergeCell ref="D27:L27"/>
    <mergeCell ref="A5:H5"/>
    <mergeCell ref="A18:G18"/>
    <mergeCell ref="B20:C20"/>
    <mergeCell ref="E20:F20"/>
    <mergeCell ref="B21:C21"/>
    <mergeCell ref="E21:F21"/>
    <mergeCell ref="A4:D4"/>
    <mergeCell ref="A1:H1"/>
    <mergeCell ref="A2:E2"/>
    <mergeCell ref="F2:H2"/>
    <mergeCell ref="A3:E3"/>
    <mergeCell ref="F3:H3"/>
  </mergeCells>
  <printOptions/>
  <pageMargins left="0.7874015748031497" right="0.1968503937007874" top="0.3937007874015748" bottom="0.3937007874015748" header="0" footer="0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Thaílla</cp:lastModifiedBy>
  <cp:lastPrinted>2022-03-11T14:00:30Z</cp:lastPrinted>
  <dcterms:created xsi:type="dcterms:W3CDTF">2006-09-22T13:55:22Z</dcterms:created>
  <dcterms:modified xsi:type="dcterms:W3CDTF">2022-08-12T20:01:12Z</dcterms:modified>
  <cp:category/>
  <cp:version/>
  <cp:contentType/>
  <cp:contentStatus/>
</cp:coreProperties>
</file>