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205" windowWidth="15360" windowHeight="8070" tabRatio="831" activeTab="2"/>
  </bookViews>
  <sheets>
    <sheet name="Planilha Orcamentaria" sheetId="1" r:id="rId1"/>
    <sheet name="BDI" sheetId="2" r:id="rId2"/>
    <sheet name="composição" sheetId="3" r:id="rId3"/>
  </sheets>
  <definedNames>
    <definedName name="_xlnm.Print_Area" localSheetId="0">'Planilha Orcamentaria'!$A$1:$H$33</definedName>
  </definedNames>
  <calcPr fullCalcOnLoad="1"/>
</workbook>
</file>

<file path=xl/sharedStrings.xml><?xml version="1.0" encoding="utf-8"?>
<sst xmlns="http://schemas.openxmlformats.org/spreadsheetml/2006/main" count="149" uniqueCount="125">
  <si>
    <t>ITEM</t>
  </si>
  <si>
    <t>DESCRIÇÃO</t>
  </si>
  <si>
    <t>UNIDADE</t>
  </si>
  <si>
    <t>PLANILHA ORÇAMENTÁRIA DE CUSTOS</t>
  </si>
  <si>
    <t>CÓDIGO</t>
  </si>
  <si>
    <t>DIRETA</t>
  </si>
  <si>
    <t>INDIRETA</t>
  </si>
  <si>
    <t xml:space="preserve">FORMA DE EXECUÇÃO: </t>
  </si>
  <si>
    <t>FOLHA Nº:  01/01</t>
  </si>
  <si>
    <t>2.0</t>
  </si>
  <si>
    <t>VALOR TOTAL DA OBRA</t>
  </si>
  <si>
    <t>2.1</t>
  </si>
  <si>
    <t>BDI:</t>
  </si>
  <si>
    <t>1.0</t>
  </si>
  <si>
    <t>1.1</t>
  </si>
  <si>
    <t>IIO-001</t>
  </si>
  <si>
    <t>INSTALAÇÕES INICIAIS DA OBRA</t>
  </si>
  <si>
    <t>UN</t>
  </si>
  <si>
    <t>QUANT.</t>
  </si>
  <si>
    <t xml:space="preserve">ISS: </t>
  </si>
  <si>
    <t>(  x  )</t>
  </si>
  <si>
    <t>(     )</t>
  </si>
  <si>
    <t>PREÇO UNITÁRIO S/ BDI</t>
  </si>
  <si>
    <t>PREÇO UNITÁRIO C/ BDI</t>
  </si>
  <si>
    <t>Engenheiro Civil Responsável Técnico pela elaboração da planilha: Pedro Martino Zeferino - CREA 137.103-D/MG</t>
  </si>
  <si>
    <t>OBR-001</t>
  </si>
  <si>
    <t>2.2</t>
  </si>
  <si>
    <t>2.3</t>
  </si>
  <si>
    <t>2.4</t>
  </si>
  <si>
    <t>2.5</t>
  </si>
  <si>
    <t>M2</t>
  </si>
  <si>
    <t>M3</t>
  </si>
  <si>
    <t>CREA MG 137.103/D</t>
  </si>
  <si>
    <t>Engenheiro Civil - CREA MG - 137.103/D</t>
  </si>
  <si>
    <t>Pedro Martino Zeferino</t>
  </si>
  <si>
    <t>UNID.</t>
  </si>
  <si>
    <t>SERVIÇOS PRELIMINARES</t>
  </si>
  <si>
    <t>FORNECIMENTO E COLOCAÇÃO DE PLACA DE OBRA  3,00X1,50</t>
  </si>
  <si>
    <t>Placa de identidade do governo de minas</t>
  </si>
  <si>
    <t>Local do enrocamento de pedras</t>
  </si>
  <si>
    <t>Reaterro entre o muro e o leito da estrada, considerado o volume de muro arrimo em gabião</t>
  </si>
  <si>
    <t>ESCAVAÇÃO MECÂNICA DE VALAS</t>
  </si>
  <si>
    <t>REATERRO COMPACTADO DE VALA COM EQUIPAMENTO PLACA VIBRATÓRIA</t>
  </si>
  <si>
    <t>1.2</t>
  </si>
  <si>
    <t>vb</t>
  </si>
  <si>
    <t>BDI (CONFORME ACÓRDÃO Nº 2622/13 e LEI Nº 13.161 DE 31/08/15)</t>
  </si>
  <si>
    <t>DISCRIMINAÇÃO DAS PARCELAS</t>
  </si>
  <si>
    <t>CONSTRUÇÃO DE RODOVIAS E FERROVIAS</t>
  </si>
  <si>
    <t>CUSTO DIRETO</t>
  </si>
  <si>
    <t>CD</t>
  </si>
  <si>
    <t>ADMINISTRAÇÃO CENTRAL</t>
  </si>
  <si>
    <t>AC</t>
  </si>
  <si>
    <t>L</t>
  </si>
  <si>
    <t>DESPESAS FINANCEIRAS</t>
  </si>
  <si>
    <t>DF</t>
  </si>
  <si>
    <t>SEGUROS, GARANTIAS E RISCO</t>
  </si>
  <si>
    <t>SEGUROS + GARANTIAS</t>
  </si>
  <si>
    <t>S</t>
  </si>
  <si>
    <t>RISCO(*)</t>
  </si>
  <si>
    <t>R</t>
  </si>
  <si>
    <t>TRIBUTOS</t>
  </si>
  <si>
    <t>I</t>
  </si>
  <si>
    <t>ISS</t>
  </si>
  <si>
    <t>PIS</t>
  </si>
  <si>
    <t>COFINS</t>
  </si>
  <si>
    <t>CPRB</t>
  </si>
  <si>
    <t>INSS</t>
  </si>
  <si>
    <t>FÓRMULA DO BDI</t>
  </si>
  <si>
    <t>(1 + (AC + S + G + R)) x (1 + DF) x  (1 + L)</t>
  </si>
  <si>
    <t>(1 - (I + CPRB))</t>
  </si>
  <si>
    <t>RO-40222</t>
  </si>
  <si>
    <t>sinapi - 92758</t>
  </si>
  <si>
    <t>RO-40215</t>
  </si>
  <si>
    <t>Proteção do enroncamento existente</t>
  </si>
  <si>
    <t>RO-40234</t>
  </si>
  <si>
    <t>ED-49750</t>
  </si>
  <si>
    <t>MOBILIZAÇÃO/DESMOBILIZAÇÃO DE ESCAVADEIRA HIDRAULICA</t>
  </si>
  <si>
    <t>PRAZO DE EXECUÇÃO: 02 meses (60dias)</t>
  </si>
  <si>
    <t>PREÇO TOTAL c/aditivo</t>
  </si>
  <si>
    <t>VALOR DO ADITIVO</t>
  </si>
  <si>
    <t>PORCENTAGEM DO ADITIVO</t>
  </si>
  <si>
    <t>2.6</t>
  </si>
  <si>
    <t>ED-16660</t>
  </si>
  <si>
    <t>FORNECIMENTO E COLOCAÇÃO DE PLACA DE OBRA EM CHAPA GALVANIZADA #26, ESP. 0,45 MM, PLOTADA COM ADESIVO VINÍLICO, AFIXADA COM REBITES 4,8X40 MM, EM ESTRUTURA METÁLICA DE METALON 20X20 MM, ESP. 1,25 MM, INCLUSIVE SUPORTE EM EUCALIPTO AUTOCLAVADO PINTADO COM TINTA PVA DUAS (2) DEMÃOS</t>
  </si>
  <si>
    <t>LOCAL: TRAVESSA MANOEL LANCUNA, SANTO ANTONIO DO GRAMA - MG</t>
  </si>
  <si>
    <t>sinapi - 92743</t>
  </si>
  <si>
    <t>REGIÃO/MÊS DE REFERÊNCIA: preco_setop_leste_ outubro 2021 _DESONERADO / SINAPI 112021</t>
  </si>
  <si>
    <t>MANTA GEOTÊXTIL NÃO TECIDA, A/150, OP/15 OU SIMILAR, RESISTÊNCIA À TRAÇÃO DE 10 KN/M2 (EXECUÇÃO, INCLUINDO FORNECIMENTO, TRANSPORTE E COLOCAÇÃO)</t>
  </si>
  <si>
    <t>RO-43310</t>
  </si>
  <si>
    <t>DEMOLIÇÃO DE MURO DE ARRIMO</t>
  </si>
  <si>
    <t>Muro ao longo dos 18,00 metros , conforme projeto (primeira camada com 2,50mt de largura, segunda camada com 2,00 mt de largura e última camada com 1,00 mt de largura)</t>
  </si>
  <si>
    <t>Local  onde será instalado o gabião</t>
  </si>
  <si>
    <t>Demolição de muro de arrimo em bloco de concreto cheio</t>
  </si>
  <si>
    <t>2.7</t>
  </si>
  <si>
    <t>Proteção interna do MURO EM GABIÃO</t>
  </si>
  <si>
    <t>grama no aterro ao lado do muro de contenção</t>
  </si>
  <si>
    <t>20 x5</t>
  </si>
  <si>
    <t>PLANTIO DE GRAMA ESMERALDA EM PLACAS, INCLUSIVE TERRA VEGETAL E CONSERVAÇÃO POR 30 DIAS</t>
  </si>
  <si>
    <t>ED-50437</t>
  </si>
  <si>
    <r>
      <t>PREFEITURA: Município de Santo Antônio do Grama</t>
    </r>
    <r>
      <rPr>
        <b/>
        <sz val="10"/>
        <rFont val="Calibri"/>
        <family val="2"/>
      </rPr>
      <t xml:space="preserve"> - MG</t>
    </r>
  </si>
  <si>
    <t>OBRA: MURO EM GABIÃO DA TRAVESSA MANOEL LANCUNA</t>
  </si>
  <si>
    <r>
      <t xml:space="preserve">SIG.
</t>
    </r>
    <r>
      <rPr>
        <b/>
        <vertAlign val="superscript"/>
        <sz val="8"/>
        <color indexed="9"/>
        <rFont val="Arial"/>
        <family val="2"/>
      </rPr>
      <t>(1)</t>
    </r>
  </si>
  <si>
    <r>
      <t xml:space="preserve">ISS </t>
    </r>
    <r>
      <rPr>
        <b/>
        <vertAlign val="superscript"/>
        <sz val="8"/>
        <color indexed="9"/>
        <rFont val="Arial"/>
        <family val="2"/>
      </rPr>
      <t>(2)</t>
    </r>
  </si>
  <si>
    <t>DIFERENCIADO</t>
  </si>
  <si>
    <r>
      <t xml:space="preserve">MATERIAL
</t>
    </r>
    <r>
      <rPr>
        <b/>
        <vertAlign val="superscript"/>
        <sz val="8"/>
        <color indexed="9"/>
        <rFont val="Arial"/>
        <family val="2"/>
      </rPr>
      <t>(5)</t>
    </r>
  </si>
  <si>
    <r>
      <t xml:space="preserve">SERVIÇO TERCEIRIZADO
</t>
    </r>
    <r>
      <rPr>
        <b/>
        <vertAlign val="superscript"/>
        <sz val="8"/>
        <color indexed="9"/>
        <rFont val="Arial"/>
        <family val="2"/>
      </rPr>
      <t>(4)</t>
    </r>
    <r>
      <rPr>
        <b/>
        <sz val="8"/>
        <color indexed="9"/>
        <rFont val="Arial"/>
        <family val="2"/>
      </rPr>
      <t xml:space="preserve">
(ISS=5%)</t>
    </r>
  </si>
  <si>
    <r>
      <t xml:space="preserve">EQUIPAMENTO
</t>
    </r>
    <r>
      <rPr>
        <b/>
        <vertAlign val="superscript"/>
        <sz val="8"/>
        <color indexed="9"/>
        <rFont val="Arial"/>
        <family val="2"/>
      </rPr>
      <t xml:space="preserve">(3)
</t>
    </r>
    <r>
      <rPr>
        <b/>
        <sz val="8"/>
        <color indexed="9"/>
        <rFont val="Arial"/>
        <family val="2"/>
      </rPr>
      <t>(ISS=5%)</t>
    </r>
  </si>
  <si>
    <t>LUCRO BRUTO</t>
  </si>
  <si>
    <r>
      <t>ISS</t>
    </r>
    <r>
      <rPr>
        <vertAlign val="superscript"/>
        <sz val="8"/>
        <rFont val="Arial"/>
        <family val="2"/>
      </rPr>
      <t>(2)</t>
    </r>
  </si>
  <si>
    <t>-</t>
  </si>
  <si>
    <t>BDI (NUMERADOR)</t>
  </si>
  <si>
    <t>BDI (DENOMINADOR)</t>
  </si>
  <si>
    <t>BDI</t>
  </si>
  <si>
    <t>MURO DE GABIÃO, ENCHIMENTO COM PEDRA DE MÃO TIPO RACHÃO, DE GRAVIDADE, COM GAIOLAS DE COMPRIMENTO IGUAL A 2 M, PARA MUROS COM ALTURA MENOR OU IGUAL A 4 M  FORNECIMENTO E EXECUÇÃO. AF_12/2015</t>
  </si>
  <si>
    <t>ENRONCAMENTO COM PROTEÇÃO EM GABIÃO TIPO SACO, DIÂMETRO DE 65 CENTÍMETROS, ENCHIMENTO MANUAL COM PEDRA DE MÃO TIPO RACHÃO - FORNECIMENTO E EXECUÇÃO. AF_12/2015</t>
  </si>
  <si>
    <t>Prefeito Municipal de Santo Antonio do Grama: Marco Aurélio Raminho</t>
  </si>
  <si>
    <t>Prefeitura Municipal de Santo Antônio do Grama</t>
  </si>
  <si>
    <t>A PORCENTAGEM DE ISS NO MUNICIPIO DE SANTO ANTÔNIO DO GRAMA É COBRADO SOBRE O VALOR TOTAL DA NOTA, ISTO É, ELE INCIDE SOBRE 100% DO VALOR DA NOTA FISCAL DE SERVIÇOS</t>
  </si>
  <si>
    <t>EXECUÇÃO DE MURO EM GABIÃO - TRAVESSA MANOELA LANCUNA - 17,00MT</t>
  </si>
  <si>
    <t>(17,00*3,00*0,60)</t>
  </si>
  <si>
    <t>(2,50+2,00+1,00)*17,00</t>
  </si>
  <si>
    <t>(17,00*2,5*0,60)</t>
  </si>
  <si>
    <t>(17,00x(1+1+1+1+0,5+1+0,5))</t>
  </si>
  <si>
    <t>MEMÓRIA DE CÁLCULO - CONSTRUÇÃO DE GABIÃO</t>
  </si>
  <si>
    <t>Pedro Martino Zeferino - Engenheiro Civil - CREAMG 137.103/D</t>
  </si>
</sst>
</file>

<file path=xl/styles.xml><?xml version="1.0" encoding="utf-8"?>
<styleSheet xmlns="http://schemas.openxmlformats.org/spreadsheetml/2006/main">
  <numFmts count="5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 &quot;#,##0_);\(&quot;R$ &quot;#,##0\)"/>
    <numFmt numFmtId="171" formatCode="&quot;R$ &quot;#,##0_);[Red]\(&quot;R$ &quot;#,##0\)"/>
    <numFmt numFmtId="172" formatCode="&quot;R$ &quot;#,##0.00_);\(&quot;R$ &quot;#,##0.00\)"/>
    <numFmt numFmtId="173" formatCode="&quot;R$ &quot;#,##0.00_);[Red]\(&quot;R$ &quot;#,##0.00\)"/>
    <numFmt numFmtId="174" formatCode="_(&quot;R$ &quot;* #,##0_);_(&quot;R$ &quot;* \(#,##0\);_(&quot;R$ &quot;* &quot;-&quot;_);_(@_)"/>
    <numFmt numFmtId="175" formatCode="_(* #,##0_);_(* \(#,##0\);_(* &quot;-&quot;_);_(@_)"/>
    <numFmt numFmtId="176" formatCode="_(&quot;R$ &quot;* #,##0.00_);_(&quot;R$ &quot;* \(#,##0.00\);_(&quot;R$ &quot;* &quot;-&quot;??_);_(@_)"/>
    <numFmt numFmtId="177" formatCode="_(* #,##0.00_);_(* \(#,##0.00\);_(* &quot;-&quot;??_);_(@_)"/>
    <numFmt numFmtId="178" formatCode="&quot;Sim&quot;;&quot;Sim&quot;;&quot;Não&quot;"/>
    <numFmt numFmtId="179" formatCode="&quot;Verdadeiro&quot;;&quot;Verdadeiro&quot;;&quot;Falso&quot;"/>
    <numFmt numFmtId="180" formatCode="&quot;Ativar&quot;;&quot;Ativar&quot;;&quot;Desativar&quot;"/>
    <numFmt numFmtId="181" formatCode="[$€-2]\ #,##0.00_);[Red]\([$€-2]\ #,##0.00\)"/>
    <numFmt numFmtId="182" formatCode="#,##0.0"/>
    <numFmt numFmtId="183" formatCode="#,##0.000"/>
    <numFmt numFmtId="184" formatCode="#,##0.0000"/>
    <numFmt numFmtId="185" formatCode="&quot;R$ &quot;#,##0.00"/>
    <numFmt numFmtId="186" formatCode="0.0"/>
    <numFmt numFmtId="187" formatCode="&quot;R$&quot;\ #,##0.00"/>
    <numFmt numFmtId="188" formatCode="0.0000000"/>
    <numFmt numFmtId="189" formatCode="0.00000000"/>
    <numFmt numFmtId="190" formatCode="0.000000000"/>
    <numFmt numFmtId="191" formatCode="0.0000000000"/>
    <numFmt numFmtId="192" formatCode="0.00000000000"/>
    <numFmt numFmtId="193" formatCode="0.000000000000"/>
    <numFmt numFmtId="194" formatCode="0.0000000000000"/>
    <numFmt numFmtId="195" formatCode="0.00000000000000"/>
    <numFmt numFmtId="196" formatCode="0.000000000000000"/>
    <numFmt numFmtId="197" formatCode="0.0000000000000000"/>
    <numFmt numFmtId="198" formatCode="0.00000000000000000"/>
    <numFmt numFmtId="199" formatCode="0.000000000000000000"/>
    <numFmt numFmtId="200" formatCode="0.0000000000000000000"/>
    <numFmt numFmtId="201" formatCode="0.00000000000000000000"/>
    <numFmt numFmtId="202" formatCode="&quot;Ativado&quot;;&quot;Ativado&quot;;&quot;Desativado&quot;"/>
    <numFmt numFmtId="203" formatCode="_(* #,##0.000_);_(* \(#,##0.000\);_(* &quot;-&quot;??_);_(@_)"/>
    <numFmt numFmtId="204" formatCode="_(* #,##0.0000_);_(* \(#,##0.0000\);_(* &quot;-&quot;??_);_(@_)"/>
    <numFmt numFmtId="205" formatCode="0.000%"/>
    <numFmt numFmtId="206" formatCode="0.0%"/>
  </numFmts>
  <fonts count="69">
    <font>
      <sz val="10"/>
      <name val="Arial"/>
      <family val="0"/>
    </font>
    <font>
      <u val="single"/>
      <sz val="7.5"/>
      <color indexed="12"/>
      <name val="Arial"/>
      <family val="2"/>
    </font>
    <font>
      <u val="single"/>
      <sz val="7.5"/>
      <color indexed="36"/>
      <name val="Arial"/>
      <family val="2"/>
    </font>
    <font>
      <sz val="10"/>
      <color indexed="8"/>
      <name val="Arial"/>
      <family val="2"/>
    </font>
    <font>
      <b/>
      <sz val="10"/>
      <color indexed="8"/>
      <name val="Arial"/>
      <family val="2"/>
    </font>
    <font>
      <b/>
      <sz val="10"/>
      <name val="Calibri"/>
      <family val="2"/>
    </font>
    <font>
      <sz val="10"/>
      <color indexed="8"/>
      <name val="Calibri"/>
      <family val="2"/>
    </font>
    <font>
      <b/>
      <sz val="10"/>
      <color indexed="8"/>
      <name val="Calibri"/>
      <family val="2"/>
    </font>
    <font>
      <b/>
      <sz val="10"/>
      <color indexed="60"/>
      <name val="Calibri"/>
      <family val="2"/>
    </font>
    <font>
      <b/>
      <sz val="10"/>
      <color indexed="60"/>
      <name val="Arial"/>
      <family val="2"/>
    </font>
    <font>
      <sz val="10"/>
      <color indexed="10"/>
      <name val="Calibri"/>
      <family val="2"/>
    </font>
    <font>
      <sz val="10"/>
      <name val="Calibri"/>
      <family val="2"/>
    </font>
    <font>
      <b/>
      <sz val="10"/>
      <name val="Arial"/>
      <family val="2"/>
    </font>
    <font>
      <sz val="11"/>
      <name val="Arial"/>
      <family val="2"/>
    </font>
    <font>
      <b/>
      <sz val="9"/>
      <name val="Arial"/>
      <family val="2"/>
    </font>
    <font>
      <sz val="9"/>
      <name val="Arial"/>
      <family val="2"/>
    </font>
    <font>
      <sz val="9"/>
      <color indexed="8"/>
      <name val="Arial"/>
      <family val="2"/>
    </font>
    <font>
      <b/>
      <sz val="12"/>
      <name val="Arial"/>
      <family val="2"/>
    </font>
    <font>
      <i/>
      <sz val="9"/>
      <name val="Arial"/>
      <family val="2"/>
    </font>
    <font>
      <sz val="8"/>
      <color indexed="8"/>
      <name val="Century Gothic"/>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9"/>
      <name val="Calibri"/>
      <family val="2"/>
    </font>
    <font>
      <b/>
      <sz val="10"/>
      <color indexed="9"/>
      <name val="Arial"/>
      <family val="2"/>
    </font>
    <font>
      <sz val="8"/>
      <name val="Calibri"/>
      <family val="2"/>
    </font>
    <font>
      <sz val="8"/>
      <name val="Arial"/>
      <family val="2"/>
    </font>
    <font>
      <sz val="11"/>
      <color indexed="8"/>
      <name val="Arial"/>
      <family val="2"/>
    </font>
    <font>
      <sz val="12"/>
      <name val="Arial Black"/>
      <family val="2"/>
    </font>
    <font>
      <b/>
      <sz val="8"/>
      <color indexed="9"/>
      <name val="Arial"/>
      <family val="2"/>
    </font>
    <font>
      <b/>
      <vertAlign val="superscript"/>
      <sz val="8"/>
      <color indexed="9"/>
      <name val="Arial"/>
      <family val="2"/>
    </font>
    <font>
      <b/>
      <sz val="8"/>
      <name val="Arial"/>
      <family val="2"/>
    </font>
    <font>
      <vertAlign val="superscript"/>
      <sz val="8"/>
      <name val="Arial"/>
      <family val="2"/>
    </font>
    <font>
      <b/>
      <u val="single"/>
      <sz val="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theme="0"/>
      <name val="Arial"/>
      <family val="2"/>
    </font>
    <font>
      <b/>
      <sz val="8"/>
      <color theme="0"/>
      <name val="Arial"/>
      <family val="2"/>
    </font>
    <font>
      <sz val="8"/>
      <color theme="1"/>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theme="5"/>
        <bgColor indexed="64"/>
      </patternFill>
    </fill>
    <fill>
      <patternFill patternType="solid">
        <fgColor theme="5"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1499900072813034"/>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medium"/>
      <right/>
      <top/>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style="thin"/>
      <right style="thin"/>
      <top>
        <color indexed="63"/>
      </top>
      <bottom style="thin"/>
    </border>
    <border>
      <left style="medium"/>
      <right style="thin"/>
      <top style="thin"/>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color indexed="63"/>
      </left>
      <right style="thin"/>
      <top style="medium"/>
      <bottom style="medium"/>
    </border>
    <border>
      <left style="medium"/>
      <right style="thin"/>
      <top>
        <color indexed="63"/>
      </top>
      <bottom style="thin"/>
    </border>
    <border>
      <left style="thin"/>
      <right style="thin"/>
      <top style="thin"/>
      <bottom style="thin"/>
    </border>
    <border>
      <left style="medium"/>
      <right style="medium"/>
      <top style="medium"/>
      <bottom style="mediu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right style="hair"/>
      <top style="hair"/>
      <bottom style="hair"/>
    </border>
    <border>
      <left style="medium"/>
      <right/>
      <top style="hair"/>
      <bottom style="hair"/>
    </border>
    <border>
      <left>
        <color indexed="63"/>
      </left>
      <right>
        <color indexed="8"/>
      </right>
      <top style="thin">
        <color indexed="8"/>
      </top>
      <bottom style="thin">
        <color indexed="8"/>
      </bottom>
    </border>
    <border>
      <left style="thin"/>
      <right>
        <color indexed="63"/>
      </right>
      <top style="medium"/>
      <bottom style="medium"/>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right/>
      <top style="hair"/>
      <bottom style="hair"/>
    </border>
    <border>
      <left/>
      <right style="medium"/>
      <top style="hair"/>
      <bottom style="hair"/>
    </border>
    <border>
      <left style="medium"/>
      <right>
        <color indexed="63"/>
      </right>
      <top style="medium"/>
      <bottom style="thin"/>
    </border>
    <border>
      <left style="hair">
        <color theme="1"/>
      </left>
      <right style="hair">
        <color theme="1"/>
      </right>
      <top style="hair">
        <color theme="1"/>
      </top>
      <bottom style="hair">
        <color theme="1"/>
      </bottom>
    </border>
    <border>
      <left style="hair"/>
      <right/>
      <top style="hair"/>
      <bottom style="hair"/>
    </border>
    <border>
      <left/>
      <right style="hair">
        <color theme="1"/>
      </right>
      <top style="hair">
        <color theme="1"/>
      </top>
      <bottom style="hair">
        <color theme="1"/>
      </bottom>
    </border>
    <border>
      <left/>
      <right style="hair">
        <color theme="1"/>
      </right>
      <top style="hair">
        <color theme="1"/>
      </top>
      <bottom/>
    </border>
    <border>
      <left style="hair"/>
      <right/>
      <top style="hair"/>
      <bottom/>
    </border>
    <border>
      <left/>
      <right/>
      <top style="hair">
        <color theme="1"/>
      </top>
      <bottom/>
    </border>
    <border>
      <left/>
      <right style="hair">
        <color theme="1"/>
      </right>
      <top/>
      <bottom style="hair">
        <color theme="1"/>
      </bottom>
    </border>
    <border>
      <left style="hair"/>
      <right/>
      <top/>
      <bottom style="hair"/>
    </border>
    <border>
      <left/>
      <right/>
      <top/>
      <bottom style="hair">
        <color theme="1"/>
      </bottom>
    </border>
    <border>
      <left style="medium"/>
      <right/>
      <top style="medium"/>
      <bottom style="hair"/>
    </border>
    <border>
      <left/>
      <right/>
      <top style="medium"/>
      <bottom style="hair"/>
    </border>
    <border>
      <left style="medium"/>
      <right style="hair">
        <color theme="1"/>
      </right>
      <top style="hair">
        <color theme="1"/>
      </top>
      <bottom style="hair">
        <color theme="1"/>
      </bottom>
    </border>
    <border>
      <left style="medium"/>
      <right/>
      <top style="hair"/>
      <bottom/>
    </border>
    <border>
      <left/>
      <right style="medium"/>
      <top style="hair">
        <color theme="1"/>
      </top>
      <bottom/>
    </border>
    <border>
      <left style="medium"/>
      <right/>
      <top/>
      <bottom style="hair"/>
    </border>
    <border>
      <left/>
      <right style="medium"/>
      <top/>
      <bottom style="hair">
        <color theme="1"/>
      </bottom>
    </border>
    <border>
      <left/>
      <right style="medium"/>
      <top style="medium"/>
      <bottom style="hair"/>
    </border>
    <border>
      <left style="hair">
        <color theme="1"/>
      </left>
      <right style="medium"/>
      <top style="hair">
        <color theme="1"/>
      </top>
      <bottom style="hair">
        <color theme="1"/>
      </bottom>
    </border>
    <border>
      <left/>
      <right style="medium"/>
      <top style="hair">
        <color theme="1"/>
      </top>
      <bottom style="hair">
        <color theme="1"/>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21" borderId="2" applyNumberFormat="0" applyAlignment="0" applyProtection="0"/>
    <xf numFmtId="0" fontId="54" fillId="0" borderId="3" applyNumberFormat="0" applyFill="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5"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6"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lignment/>
      <protection/>
    </xf>
    <xf numFmtId="0" fontId="57" fillId="31" borderId="0" applyNumberFormat="0" applyBorder="0" applyAlignment="0" applyProtection="0"/>
    <xf numFmtId="0" fontId="58" fillId="20" borderId="5" applyNumberFormat="0" applyAlignment="0" applyProtection="0"/>
    <xf numFmtId="175"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77" fontId="0" fillId="0" borderId="0" applyFont="0" applyFill="0" applyBorder="0" applyAlignment="0" applyProtection="0"/>
  </cellStyleXfs>
  <cellXfs count="218">
    <xf numFmtId="0" fontId="0" fillId="0" borderId="0" xfId="0" applyAlignment="1">
      <alignment/>
    </xf>
    <xf numFmtId="49" fontId="7" fillId="32" borderId="10" xfId="0" applyNumberFormat="1" applyFont="1" applyFill="1" applyBorder="1" applyAlignment="1">
      <alignment horizontal="center" vertical="center" wrapText="1"/>
    </xf>
    <xf numFmtId="0" fontId="3" fillId="0" borderId="0" xfId="0" applyFont="1" applyAlignment="1">
      <alignment horizontal="justify" vertical="distributed"/>
    </xf>
    <xf numFmtId="0" fontId="7" fillId="0" borderId="11" xfId="0" applyFont="1" applyFill="1" applyBorder="1" applyAlignment="1">
      <alignment horizontal="justify" vertical="distributed"/>
    </xf>
    <xf numFmtId="0" fontId="7" fillId="0" borderId="12" xfId="0" applyFont="1" applyFill="1" applyBorder="1" applyAlignment="1">
      <alignment horizontal="justify" vertical="distributed"/>
    </xf>
    <xf numFmtId="0" fontId="7" fillId="0" borderId="13" xfId="0" applyFont="1" applyFill="1" applyBorder="1" applyAlignment="1">
      <alignment horizontal="justify" vertical="distributed"/>
    </xf>
    <xf numFmtId="0" fontId="5" fillId="0" borderId="14" xfId="0" applyFont="1" applyFill="1" applyBorder="1" applyAlignment="1">
      <alignment horizontal="justify" vertical="distributed"/>
    </xf>
    <xf numFmtId="0" fontId="6" fillId="0" borderId="15" xfId="0" applyFont="1" applyBorder="1" applyAlignment="1">
      <alignment horizontal="justify" vertical="distributed"/>
    </xf>
    <xf numFmtId="0" fontId="6" fillId="0" borderId="16" xfId="0" applyFont="1" applyBorder="1" applyAlignment="1">
      <alignment horizontal="justify" vertical="distributed"/>
    </xf>
    <xf numFmtId="4" fontId="6" fillId="0" borderId="16" xfId="0" applyNumberFormat="1" applyFont="1" applyBorder="1" applyAlignment="1">
      <alignment horizontal="justify" vertical="distributed"/>
    </xf>
    <xf numFmtId="4" fontId="4" fillId="0" borderId="0" xfId="0" applyNumberFormat="1" applyFont="1" applyAlignment="1">
      <alignment horizontal="justify" vertical="distributed" wrapText="1"/>
    </xf>
    <xf numFmtId="4" fontId="4" fillId="0" borderId="0" xfId="0" applyNumberFormat="1" applyFont="1" applyBorder="1" applyAlignment="1">
      <alignment horizontal="justify" vertical="distributed" wrapText="1"/>
    </xf>
    <xf numFmtId="0" fontId="8" fillId="0" borderId="17" xfId="0" applyFont="1" applyFill="1" applyBorder="1" applyAlignment="1">
      <alignment horizontal="justify" vertical="distributed"/>
    </xf>
    <xf numFmtId="0" fontId="8" fillId="0" borderId="18" xfId="0" applyFont="1" applyFill="1" applyBorder="1" applyAlignment="1">
      <alignment horizontal="justify" vertical="distributed"/>
    </xf>
    <xf numFmtId="0" fontId="8" fillId="0" borderId="19" xfId="0" applyFont="1" applyFill="1" applyBorder="1" applyAlignment="1">
      <alignment horizontal="justify" vertical="distributed"/>
    </xf>
    <xf numFmtId="0" fontId="9" fillId="0" borderId="0" xfId="0" applyFont="1" applyFill="1" applyBorder="1" applyAlignment="1">
      <alignment horizontal="justify" vertical="distributed"/>
    </xf>
    <xf numFmtId="0" fontId="5" fillId="0" borderId="20" xfId="0" applyFont="1" applyFill="1" applyBorder="1" applyAlignment="1">
      <alignment vertical="distributed"/>
    </xf>
    <xf numFmtId="10" fontId="5" fillId="0" borderId="21" xfId="0" applyNumberFormat="1" applyFont="1" applyFill="1" applyBorder="1" applyAlignment="1">
      <alignment horizontal="left" vertical="distributed"/>
    </xf>
    <xf numFmtId="0" fontId="9" fillId="0" borderId="15" xfId="0" applyFont="1" applyFill="1" applyBorder="1" applyAlignment="1">
      <alignment vertical="distributed" wrapText="1"/>
    </xf>
    <xf numFmtId="0" fontId="9" fillId="0" borderId="0" xfId="0" applyFont="1" applyFill="1" applyBorder="1" applyAlignment="1">
      <alignment vertical="distributed" wrapText="1"/>
    </xf>
    <xf numFmtId="0" fontId="5" fillId="0" borderId="22" xfId="0" applyFont="1" applyFill="1" applyBorder="1" applyAlignment="1">
      <alignment horizontal="justify" vertical="distributed"/>
    </xf>
    <xf numFmtId="0" fontId="5" fillId="0" borderId="23" xfId="0" applyFont="1" applyFill="1" applyBorder="1" applyAlignment="1">
      <alignment horizontal="justify" vertical="distributed"/>
    </xf>
    <xf numFmtId="0" fontId="6" fillId="0" borderId="0" xfId="0" applyFont="1" applyBorder="1" applyAlignment="1">
      <alignment horizontal="justify" vertical="distributed"/>
    </xf>
    <xf numFmtId="0" fontId="9" fillId="0" borderId="15" xfId="0" applyFont="1" applyFill="1" applyBorder="1" applyAlignment="1">
      <alignment horizontal="justify" vertical="distributed"/>
    </xf>
    <xf numFmtId="0" fontId="9" fillId="0" borderId="15" xfId="0" applyFont="1" applyFill="1" applyBorder="1" applyAlignment="1">
      <alignment vertical="center"/>
    </xf>
    <xf numFmtId="0" fontId="9" fillId="0" borderId="0" xfId="0" applyFont="1" applyFill="1" applyBorder="1" applyAlignment="1">
      <alignment vertical="center"/>
    </xf>
    <xf numFmtId="0" fontId="9" fillId="0" borderId="15" xfId="0" applyFont="1" applyFill="1" applyBorder="1" applyAlignment="1">
      <alignment vertical="distributed"/>
    </xf>
    <xf numFmtId="0" fontId="9" fillId="0" borderId="0" xfId="0" applyFont="1" applyFill="1" applyBorder="1" applyAlignment="1">
      <alignment vertical="distributed"/>
    </xf>
    <xf numFmtId="0" fontId="9" fillId="0" borderId="0" xfId="0" applyFont="1" applyFill="1" applyAlignment="1">
      <alignment vertical="center"/>
    </xf>
    <xf numFmtId="0" fontId="3" fillId="0" borderId="0" xfId="0" applyFont="1" applyFill="1" applyAlignment="1">
      <alignment horizontal="justify" vertical="distributed"/>
    </xf>
    <xf numFmtId="0" fontId="9" fillId="0" borderId="0" xfId="0" applyFont="1" applyFill="1" applyAlignment="1">
      <alignment horizontal="justify" vertical="distributed"/>
    </xf>
    <xf numFmtId="10" fontId="5" fillId="0" borderId="24" xfId="51" applyNumberFormat="1" applyFont="1" applyFill="1" applyBorder="1" applyAlignment="1">
      <alignment horizontal="justify" vertical="distributed"/>
    </xf>
    <xf numFmtId="0" fontId="6" fillId="0" borderId="0" xfId="0" applyFont="1" applyBorder="1" applyAlignment="1">
      <alignment vertical="distributed"/>
    </xf>
    <xf numFmtId="0" fontId="8" fillId="0" borderId="0" xfId="0" applyFont="1" applyFill="1" applyBorder="1" applyAlignment="1">
      <alignment horizontal="justify" vertical="distributed"/>
    </xf>
    <xf numFmtId="0" fontId="6" fillId="0" borderId="0" xfId="0" applyFont="1" applyAlignment="1">
      <alignment horizontal="justify" vertical="distributed"/>
    </xf>
    <xf numFmtId="0" fontId="11" fillId="0" borderId="25" xfId="0" applyFont="1" applyFill="1" applyBorder="1" applyAlignment="1">
      <alignment horizontal="justify" vertical="center" wrapText="1"/>
    </xf>
    <xf numFmtId="0" fontId="11" fillId="0" borderId="26" xfId="0" applyFont="1" applyFill="1" applyBorder="1" applyAlignment="1">
      <alignment horizontal="justify" vertical="center" wrapText="1"/>
    </xf>
    <xf numFmtId="4" fontId="11" fillId="0" borderId="27" xfId="0" applyNumberFormat="1" applyFont="1" applyFill="1" applyBorder="1" applyAlignment="1">
      <alignment horizontal="justify" vertical="center" wrapText="1"/>
    </xf>
    <xf numFmtId="49" fontId="7" fillId="32" borderId="28" xfId="0" applyNumberFormat="1" applyFont="1" applyFill="1" applyBorder="1" applyAlignment="1">
      <alignment horizontal="center" vertical="center" wrapText="1"/>
    </xf>
    <xf numFmtId="49" fontId="7" fillId="32" borderId="29" xfId="0" applyNumberFormat="1" applyFont="1" applyFill="1" applyBorder="1" applyAlignment="1">
      <alignment horizontal="center" vertical="center" wrapText="1"/>
    </xf>
    <xf numFmtId="0" fontId="5" fillId="32" borderId="28" xfId="0" applyFont="1" applyFill="1" applyBorder="1" applyAlignment="1">
      <alignment horizontal="justify" vertical="center"/>
    </xf>
    <xf numFmtId="0" fontId="5" fillId="32" borderId="30" xfId="0" applyFont="1" applyFill="1" applyBorder="1" applyAlignment="1">
      <alignment horizontal="center" vertical="center" wrapText="1"/>
    </xf>
    <xf numFmtId="4" fontId="5" fillId="32" borderId="10" xfId="0" applyNumberFormat="1" applyFont="1" applyFill="1" applyBorder="1" applyAlignment="1">
      <alignment horizontal="justify" vertical="center" wrapText="1"/>
    </xf>
    <xf numFmtId="0" fontId="11" fillId="0" borderId="31" xfId="0" applyFont="1" applyFill="1" applyBorder="1" applyAlignment="1">
      <alignment horizontal="justify" vertical="center" wrapText="1"/>
    </xf>
    <xf numFmtId="49" fontId="11" fillId="0" borderId="25" xfId="0" applyNumberFormat="1" applyFont="1" applyFill="1" applyBorder="1" applyAlignment="1">
      <alignment horizontal="center" vertical="center" wrapText="1"/>
    </xf>
    <xf numFmtId="4" fontId="11" fillId="0" borderId="32" xfId="0" applyNumberFormat="1" applyFont="1" applyFill="1" applyBorder="1" applyAlignment="1">
      <alignment horizontal="center" vertical="center"/>
    </xf>
    <xf numFmtId="4" fontId="5" fillId="32" borderId="33" xfId="0" applyNumberFormat="1" applyFont="1" applyFill="1" applyBorder="1" applyAlignment="1">
      <alignment horizontal="justify" vertical="center" wrapText="1"/>
    </xf>
    <xf numFmtId="0" fontId="5" fillId="32" borderId="30" xfId="0" applyFont="1" applyFill="1" applyBorder="1" applyAlignment="1">
      <alignment horizontal="center" vertical="center" wrapText="1"/>
    </xf>
    <xf numFmtId="0" fontId="11" fillId="0" borderId="32" xfId="0" applyFont="1" applyBorder="1" applyAlignment="1">
      <alignment horizontal="center" vertical="center"/>
    </xf>
    <xf numFmtId="0" fontId="37" fillId="0" borderId="25" xfId="0" applyFont="1" applyBorder="1" applyAlignment="1">
      <alignment horizontal="left" vertical="center" wrapText="1"/>
    </xf>
    <xf numFmtId="0" fontId="37" fillId="0" borderId="34" xfId="0" applyFont="1" applyBorder="1" applyAlignment="1">
      <alignment horizontal="left" vertical="center" wrapText="1"/>
    </xf>
    <xf numFmtId="2" fontId="11" fillId="0" borderId="35" xfId="65" applyNumberFormat="1" applyFont="1" applyFill="1" applyBorder="1" applyAlignment="1">
      <alignment horizontal="center" vertical="center" wrapText="1"/>
    </xf>
    <xf numFmtId="176" fontId="11" fillId="0" borderId="32" xfId="46" applyFont="1" applyFill="1" applyBorder="1" applyAlignment="1">
      <alignment horizontal="center" vertical="center" wrapText="1"/>
    </xf>
    <xf numFmtId="0" fontId="11" fillId="0" borderId="25" xfId="0" applyFont="1" applyFill="1" applyBorder="1" applyAlignment="1">
      <alignment horizontal="justify" vertical="center" wrapText="1"/>
    </xf>
    <xf numFmtId="2" fontId="11" fillId="0" borderId="36" xfId="65" applyNumberFormat="1" applyFont="1" applyFill="1" applyBorder="1" applyAlignment="1">
      <alignment horizontal="center" vertical="center" wrapText="1"/>
    </xf>
    <xf numFmtId="176" fontId="11" fillId="0" borderId="25" xfId="46" applyFont="1" applyFill="1" applyBorder="1" applyAlignment="1">
      <alignment horizontal="center" vertical="center" wrapText="1"/>
    </xf>
    <xf numFmtId="4" fontId="11" fillId="0" borderId="25" xfId="0" applyNumberFormat="1" applyFont="1" applyFill="1" applyBorder="1" applyAlignment="1">
      <alignment horizontal="justify" vertical="center" wrapText="1"/>
    </xf>
    <xf numFmtId="4" fontId="11" fillId="0" borderId="25" xfId="0" applyNumberFormat="1" applyFont="1" applyFill="1" applyBorder="1" applyAlignment="1">
      <alignment horizontal="justify" vertical="center"/>
    </xf>
    <xf numFmtId="4" fontId="11" fillId="0" borderId="25" xfId="0" applyNumberFormat="1" applyFont="1" applyFill="1" applyBorder="1" applyAlignment="1">
      <alignment horizontal="center" vertical="center" wrapText="1"/>
    </xf>
    <xf numFmtId="0" fontId="0" fillId="0" borderId="0" xfId="0" applyBorder="1" applyAlignment="1">
      <alignment/>
    </xf>
    <xf numFmtId="43" fontId="0" fillId="0" borderId="0" xfId="0" applyNumberFormat="1" applyAlignment="1">
      <alignment/>
    </xf>
    <xf numFmtId="0" fontId="0" fillId="0" borderId="18" xfId="0" applyBorder="1" applyAlignment="1">
      <alignment/>
    </xf>
    <xf numFmtId="2" fontId="66" fillId="0" borderId="0" xfId="0" applyNumberFormat="1" applyFont="1" applyFill="1" applyBorder="1" applyAlignment="1">
      <alignment vertical="distributed"/>
    </xf>
    <xf numFmtId="0" fontId="14" fillId="0" borderId="32" xfId="0" applyFont="1" applyFill="1" applyBorder="1" applyAlignment="1">
      <alignment horizontal="left" vertical="center" wrapText="1"/>
    </xf>
    <xf numFmtId="0" fontId="0" fillId="0" borderId="32" xfId="0" applyFont="1" applyFill="1" applyBorder="1" applyAlignment="1">
      <alignment horizontal="center" vertical="center" wrapText="1"/>
    </xf>
    <xf numFmtId="0" fontId="15" fillId="0" borderId="32" xfId="0" applyFont="1" applyBorder="1" applyAlignment="1">
      <alignment horizontal="left" vertical="center" wrapText="1"/>
    </xf>
    <xf numFmtId="2" fontId="0" fillId="0" borderId="32" xfId="65" applyNumberFormat="1" applyFont="1" applyFill="1" applyBorder="1" applyAlignment="1">
      <alignment horizontal="center" vertical="center" wrapText="1"/>
    </xf>
    <xf numFmtId="0" fontId="14" fillId="0" borderId="32" xfId="0" applyFont="1" applyBorder="1" applyAlignment="1">
      <alignment horizontal="left" vertical="center" wrapText="1"/>
    </xf>
    <xf numFmtId="177" fontId="0" fillId="0" borderId="32" xfId="65" applyFont="1" applyBorder="1" applyAlignment="1">
      <alignment horizontal="center" vertical="center" wrapText="1"/>
    </xf>
    <xf numFmtId="0" fontId="16" fillId="0" borderId="32" xfId="0" applyFont="1" applyBorder="1" applyAlignment="1">
      <alignment horizontal="left" vertical="center" wrapText="1"/>
    </xf>
    <xf numFmtId="2" fontId="3" fillId="0" borderId="32" xfId="65" applyNumberFormat="1" applyFont="1" applyFill="1" applyBorder="1" applyAlignment="1">
      <alignment horizontal="center" vertical="center" wrapText="1"/>
    </xf>
    <xf numFmtId="0" fontId="3" fillId="0" borderId="32" xfId="0" applyFont="1" applyBorder="1" applyAlignment="1">
      <alignment horizontal="center" vertical="center" wrapText="1"/>
    </xf>
    <xf numFmtId="0" fontId="37" fillId="0" borderId="25" xfId="0" applyFont="1" applyBorder="1" applyAlignment="1">
      <alignment horizontal="left" vertical="top" wrapText="1"/>
    </xf>
    <xf numFmtId="0" fontId="5" fillId="32" borderId="28" xfId="0" applyFont="1" applyFill="1" applyBorder="1" applyAlignment="1">
      <alignment horizontal="justify" vertical="center"/>
    </xf>
    <xf numFmtId="0" fontId="12" fillId="0" borderId="26" xfId="0" applyFont="1" applyFill="1" applyBorder="1" applyAlignment="1">
      <alignment horizontal="center" vertical="center" wrapText="1"/>
    </xf>
    <xf numFmtId="0" fontId="0" fillId="0" borderId="37" xfId="0" applyFont="1" applyFill="1" applyBorder="1" applyAlignment="1">
      <alignment horizontal="center" vertical="center" wrapText="1"/>
    </xf>
    <xf numFmtId="177" fontId="0" fillId="0" borderId="26" xfId="65" applyFont="1" applyFill="1" applyBorder="1" applyAlignment="1">
      <alignment horizontal="center" vertical="center" wrapText="1"/>
    </xf>
    <xf numFmtId="177" fontId="12" fillId="0" borderId="37" xfId="65" applyFont="1" applyFill="1" applyBorder="1" applyAlignment="1">
      <alignment horizontal="center" vertical="center" wrapText="1"/>
    </xf>
    <xf numFmtId="177" fontId="0" fillId="0" borderId="37" xfId="65" applyFont="1" applyFill="1" applyBorder="1" applyAlignment="1">
      <alignment horizontal="center" vertical="center" wrapText="1"/>
    </xf>
    <xf numFmtId="0" fontId="12" fillId="0" borderId="26" xfId="0" applyFont="1" applyBorder="1" applyAlignment="1">
      <alignment horizontal="center" vertical="center" wrapText="1"/>
    </xf>
    <xf numFmtId="177" fontId="0" fillId="0" borderId="37" xfId="65" applyFont="1" applyBorder="1" applyAlignment="1">
      <alignment horizontal="center" vertical="center" wrapText="1"/>
    </xf>
    <xf numFmtId="0" fontId="0" fillId="0" borderId="26" xfId="0" applyFont="1" applyFill="1" applyBorder="1" applyAlignment="1">
      <alignment horizontal="center" vertical="center" wrapText="1"/>
    </xf>
    <xf numFmtId="177" fontId="12" fillId="0" borderId="37" xfId="65" applyFont="1" applyFill="1" applyBorder="1" applyAlignment="1">
      <alignment horizontal="left" vertical="center" wrapText="1"/>
    </xf>
    <xf numFmtId="177" fontId="0" fillId="0" borderId="37" xfId="65" applyFont="1" applyFill="1" applyBorder="1" applyAlignment="1">
      <alignment horizontal="left" vertical="center" wrapText="1"/>
    </xf>
    <xf numFmtId="177" fontId="12" fillId="0" borderId="37" xfId="65" applyFont="1" applyFill="1" applyBorder="1" applyAlignment="1">
      <alignment horizontal="left" vertical="center"/>
    </xf>
    <xf numFmtId="177" fontId="0" fillId="0" borderId="37" xfId="65" applyFont="1" applyFill="1" applyBorder="1" applyAlignment="1">
      <alignment horizontal="left" vertical="center"/>
    </xf>
    <xf numFmtId="0" fontId="0" fillId="0" borderId="15" xfId="0" applyBorder="1" applyAlignment="1">
      <alignment/>
    </xf>
    <xf numFmtId="0" fontId="0" fillId="0" borderId="16" xfId="0" applyBorder="1" applyAlignment="1">
      <alignment/>
    </xf>
    <xf numFmtId="0" fontId="0" fillId="0" borderId="0" xfId="0" applyBorder="1" applyAlignment="1">
      <alignment horizontal="center"/>
    </xf>
    <xf numFmtId="0" fontId="0" fillId="0" borderId="17" xfId="0" applyBorder="1" applyAlignment="1">
      <alignment/>
    </xf>
    <xf numFmtId="0" fontId="0" fillId="0" borderId="19" xfId="0" applyBorder="1" applyAlignment="1">
      <alignment/>
    </xf>
    <xf numFmtId="0" fontId="11" fillId="0" borderId="32" xfId="0" applyFont="1" applyFill="1" applyBorder="1" applyAlignment="1">
      <alignment horizontal="justify" vertical="center" wrapText="1"/>
    </xf>
    <xf numFmtId="0" fontId="18" fillId="0" borderId="38" xfId="49" applyFont="1" applyBorder="1" applyAlignment="1">
      <alignment horizontal="center" vertical="center"/>
      <protection/>
    </xf>
    <xf numFmtId="0" fontId="18" fillId="0" borderId="39" xfId="49" applyFont="1" applyBorder="1" applyAlignment="1">
      <alignment horizontal="center" vertical="center"/>
      <protection/>
    </xf>
    <xf numFmtId="0" fontId="19" fillId="33" borderId="40" xfId="0" applyFont="1" applyFill="1" applyBorder="1" applyAlignment="1">
      <alignment horizontal="left" vertical="center"/>
    </xf>
    <xf numFmtId="10" fontId="7" fillId="34" borderId="13" xfId="51" applyNumberFormat="1" applyFont="1" applyFill="1" applyBorder="1" applyAlignment="1">
      <alignment horizontal="center" vertical="distributed" wrapText="1"/>
    </xf>
    <xf numFmtId="0" fontId="7" fillId="32" borderId="11" xfId="0" applyFont="1" applyFill="1" applyBorder="1" applyAlignment="1" quotePrefix="1">
      <alignment horizontal="center" vertical="center" wrapText="1"/>
    </xf>
    <xf numFmtId="0" fontId="7" fillId="32" borderId="12" xfId="0" applyFont="1" applyFill="1" applyBorder="1" applyAlignment="1">
      <alignment horizontal="center" vertical="center" wrapText="1"/>
    </xf>
    <xf numFmtId="0" fontId="7" fillId="32" borderId="13" xfId="0" applyFont="1" applyFill="1" applyBorder="1" applyAlignment="1">
      <alignment horizontal="center" vertical="center" wrapText="1"/>
    </xf>
    <xf numFmtId="0" fontId="5" fillId="32" borderId="41"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30" xfId="0" applyFont="1" applyFill="1" applyBorder="1" applyAlignment="1">
      <alignment horizontal="left" vertical="center"/>
    </xf>
    <xf numFmtId="0" fontId="5" fillId="0" borderId="17" xfId="0" applyFont="1" applyFill="1" applyBorder="1" applyAlignment="1">
      <alignment horizontal="justify" vertical="distributed" wrapText="1"/>
    </xf>
    <xf numFmtId="0" fontId="5" fillId="0" borderId="18" xfId="0" applyFont="1" applyFill="1" applyBorder="1" applyAlignment="1">
      <alignment horizontal="justify" vertical="distributed" wrapText="1"/>
    </xf>
    <xf numFmtId="0" fontId="5" fillId="0" borderId="42" xfId="0" applyFont="1" applyFill="1" applyBorder="1" applyAlignment="1">
      <alignment horizontal="justify" vertical="distributed"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6" fillId="0" borderId="11" xfId="0" applyFont="1" applyFill="1" applyBorder="1" applyAlignment="1">
      <alignment horizontal="justify" vertical="distributed"/>
    </xf>
    <xf numFmtId="0" fontId="6" fillId="0" borderId="12" xfId="0" applyFont="1" applyFill="1" applyBorder="1" applyAlignment="1">
      <alignment horizontal="justify" vertical="distributed"/>
    </xf>
    <xf numFmtId="0" fontId="6" fillId="0" borderId="13" xfId="0" applyFont="1" applyFill="1" applyBorder="1" applyAlignment="1">
      <alignment horizontal="justify" vertical="distributed"/>
    </xf>
    <xf numFmtId="0" fontId="7" fillId="32" borderId="11" xfId="0" applyFont="1" applyFill="1" applyBorder="1" applyAlignment="1">
      <alignment horizontal="center" vertical="distributed"/>
    </xf>
    <xf numFmtId="0" fontId="7" fillId="32" borderId="12" xfId="0" applyFont="1" applyFill="1" applyBorder="1" applyAlignment="1">
      <alignment horizontal="center" vertical="distributed"/>
    </xf>
    <xf numFmtId="0" fontId="7" fillId="32" borderId="13" xfId="0" applyFont="1" applyFill="1" applyBorder="1" applyAlignment="1">
      <alignment horizontal="center" vertical="distributed"/>
    </xf>
    <xf numFmtId="0" fontId="5" fillId="0" borderId="43" xfId="0" applyFont="1" applyFill="1" applyBorder="1" applyAlignment="1">
      <alignment horizontal="justify" vertical="distributed"/>
    </xf>
    <xf numFmtId="0" fontId="5" fillId="0" borderId="44" xfId="0" applyFont="1" applyFill="1" applyBorder="1" applyAlignment="1">
      <alignment horizontal="justify" vertical="distributed"/>
    </xf>
    <xf numFmtId="0" fontId="5" fillId="0" borderId="45" xfId="0" applyFont="1" applyFill="1" applyBorder="1" applyAlignment="1">
      <alignment horizontal="justify" vertical="distributed"/>
    </xf>
    <xf numFmtId="0" fontId="5" fillId="0" borderId="46" xfId="0" applyFont="1" applyFill="1" applyBorder="1" applyAlignment="1">
      <alignment horizontal="justify" vertical="distributed"/>
    </xf>
    <xf numFmtId="0" fontId="7" fillId="0" borderId="15" xfId="0" applyFont="1" applyFill="1" applyBorder="1" applyAlignment="1">
      <alignment horizontal="justify" vertical="distributed" wrapText="1"/>
    </xf>
    <xf numFmtId="0" fontId="7" fillId="0" borderId="0" xfId="0" applyFont="1" applyFill="1" applyBorder="1" applyAlignment="1">
      <alignment horizontal="justify" vertical="distributed" wrapText="1"/>
    </xf>
    <xf numFmtId="0" fontId="7" fillId="0" borderId="16" xfId="0" applyFont="1" applyFill="1" applyBorder="1" applyAlignment="1">
      <alignment horizontal="justify" vertical="distributed" wrapText="1"/>
    </xf>
    <xf numFmtId="0" fontId="5" fillId="32" borderId="41" xfId="0" applyFont="1" applyFill="1" applyBorder="1" applyAlignment="1">
      <alignment horizontal="left" vertical="center"/>
    </xf>
    <xf numFmtId="0" fontId="5" fillId="32" borderId="12" xfId="0" applyFont="1" applyFill="1" applyBorder="1" applyAlignment="1">
      <alignment horizontal="left" vertical="center"/>
    </xf>
    <xf numFmtId="0" fontId="5" fillId="32" borderId="30" xfId="0" applyFont="1" applyFill="1" applyBorder="1" applyAlignment="1">
      <alignment horizontal="left" vertical="center"/>
    </xf>
    <xf numFmtId="0" fontId="5" fillId="0" borderId="47" xfId="0" applyFont="1" applyFill="1" applyBorder="1" applyAlignment="1">
      <alignment horizontal="justify" vertical="distributed"/>
    </xf>
    <xf numFmtId="0" fontId="5" fillId="0" borderId="22" xfId="0" applyFont="1" applyFill="1" applyBorder="1" applyAlignment="1">
      <alignment horizontal="justify" vertical="distributed"/>
    </xf>
    <xf numFmtId="0" fontId="5" fillId="0" borderId="21" xfId="0" applyFont="1" applyFill="1" applyBorder="1" applyAlignment="1">
      <alignment horizontal="justify" vertical="distributed"/>
    </xf>
    <xf numFmtId="14" fontId="5" fillId="0" borderId="20" xfId="0" applyNumberFormat="1" applyFont="1" applyFill="1" applyBorder="1" applyAlignment="1">
      <alignment horizontal="justify" vertical="distributed"/>
    </xf>
    <xf numFmtId="0" fontId="5" fillId="0" borderId="22" xfId="0" applyFont="1" applyFill="1" applyBorder="1" applyAlignment="1">
      <alignment horizontal="justify" vertical="distributed"/>
    </xf>
    <xf numFmtId="0" fontId="5" fillId="0" borderId="23" xfId="0" applyFont="1" applyFill="1" applyBorder="1" applyAlignment="1">
      <alignment horizontal="justify" vertical="distributed"/>
    </xf>
    <xf numFmtId="0" fontId="5" fillId="0" borderId="47" xfId="0" applyFont="1" applyFill="1" applyBorder="1" applyAlignment="1">
      <alignment horizontal="justify" vertical="distributed" wrapText="1"/>
    </xf>
    <xf numFmtId="0" fontId="5" fillId="0" borderId="22" xfId="0" applyFont="1" applyFill="1" applyBorder="1" applyAlignment="1">
      <alignment horizontal="justify" vertical="distributed" wrapText="1"/>
    </xf>
    <xf numFmtId="0" fontId="5" fillId="0" borderId="21" xfId="0" applyFont="1" applyFill="1" applyBorder="1" applyAlignment="1">
      <alignment horizontal="justify" vertical="distributed" wrapText="1"/>
    </xf>
    <xf numFmtId="0" fontId="5" fillId="0" borderId="20" xfId="0" applyFont="1" applyFill="1" applyBorder="1" applyAlignment="1">
      <alignment horizontal="justify" vertical="distributed"/>
    </xf>
    <xf numFmtId="0" fontId="5" fillId="0" borderId="23" xfId="0" applyFont="1" applyFill="1" applyBorder="1" applyAlignment="1">
      <alignment horizontal="justify" vertical="distributed"/>
    </xf>
    <xf numFmtId="0" fontId="5" fillId="0" borderId="48" xfId="0" applyFont="1" applyFill="1" applyBorder="1" applyAlignment="1">
      <alignment horizontal="justify" vertical="distributed"/>
    </xf>
    <xf numFmtId="0" fontId="5" fillId="0" borderId="49" xfId="0" applyFont="1" applyFill="1" applyBorder="1" applyAlignment="1">
      <alignment horizontal="justify" vertical="distributed"/>
    </xf>
    <xf numFmtId="0" fontId="5" fillId="0" borderId="50" xfId="0" applyFont="1" applyFill="1" applyBorder="1" applyAlignment="1">
      <alignment horizontal="justify" vertical="distributed"/>
    </xf>
    <xf numFmtId="0" fontId="5" fillId="0" borderId="42" xfId="0" applyFont="1" applyFill="1" applyBorder="1" applyAlignment="1">
      <alignment horizontal="justify" vertical="distributed"/>
    </xf>
    <xf numFmtId="0" fontId="11" fillId="0" borderId="51" xfId="0" applyFont="1" applyBorder="1" applyAlignment="1">
      <alignment horizontal="center" vertical="distributed"/>
    </xf>
    <xf numFmtId="0" fontId="6" fillId="0" borderId="0" xfId="0" applyFont="1" applyBorder="1" applyAlignment="1">
      <alignment horizontal="justify" vertical="distributed"/>
    </xf>
    <xf numFmtId="0" fontId="6" fillId="0" borderId="52" xfId="0" applyFont="1" applyBorder="1" applyAlignment="1">
      <alignment horizontal="center" vertical="distributed"/>
    </xf>
    <xf numFmtId="0" fontId="10" fillId="0" borderId="52" xfId="0" applyFont="1" applyBorder="1" applyAlignment="1">
      <alignment horizontal="center" vertical="distributed"/>
    </xf>
    <xf numFmtId="0" fontId="11" fillId="0" borderId="0" xfId="0" applyFont="1" applyBorder="1" applyAlignment="1">
      <alignment horizontal="center" vertical="distributed"/>
    </xf>
    <xf numFmtId="0" fontId="6" fillId="0" borderId="0" xfId="0" applyFont="1" applyBorder="1" applyAlignment="1">
      <alignment horizontal="center" vertical="distributed"/>
    </xf>
    <xf numFmtId="0" fontId="6" fillId="0" borderId="0" xfId="0" applyFont="1" applyBorder="1" applyAlignment="1">
      <alignment horizontal="center" vertical="distributed"/>
    </xf>
    <xf numFmtId="0" fontId="15" fillId="35" borderId="53" xfId="49" applyFont="1" applyFill="1" applyBorder="1" applyAlignment="1">
      <alignment horizontal="left" vertical="center" wrapText="1"/>
      <protection/>
    </xf>
    <xf numFmtId="0" fontId="15" fillId="35" borderId="54" xfId="49" applyFont="1" applyFill="1" applyBorder="1" applyAlignment="1">
      <alignment horizontal="left" vertical="center" wrapText="1"/>
      <protection/>
    </xf>
    <xf numFmtId="0" fontId="13" fillId="0" borderId="26" xfId="0" applyFont="1" applyBorder="1" applyAlignment="1">
      <alignment horizontal="center" vertical="center"/>
    </xf>
    <xf numFmtId="0" fontId="13" fillId="0" borderId="32" xfId="0" applyFont="1" applyBorder="1" applyAlignment="1">
      <alignment horizontal="center" vertical="center"/>
    </xf>
    <xf numFmtId="0" fontId="13" fillId="0" borderId="37" xfId="0" applyFont="1" applyBorder="1" applyAlignment="1">
      <alignment horizontal="center" vertical="center"/>
    </xf>
    <xf numFmtId="0" fontId="17" fillId="0" borderId="55" xfId="0" applyFont="1" applyBorder="1" applyAlignment="1">
      <alignment horizontal="center" vertical="center"/>
    </xf>
    <xf numFmtId="0" fontId="17" fillId="0" borderId="43" xfId="0" applyFont="1" applyBorder="1" applyAlignment="1">
      <alignment horizontal="center" vertical="center"/>
    </xf>
    <xf numFmtId="0" fontId="17" fillId="0" borderId="46" xfId="0" applyFont="1" applyBorder="1" applyAlignment="1">
      <alignment horizontal="center" vertical="center"/>
    </xf>
    <xf numFmtId="0" fontId="39" fillId="0" borderId="0" xfId="0" applyFont="1" applyAlignment="1">
      <alignment horizontal="center"/>
    </xf>
    <xf numFmtId="4" fontId="7" fillId="34" borderId="13" xfId="0" applyNumberFormat="1" applyFont="1" applyFill="1" applyBorder="1" applyAlignment="1">
      <alignment horizontal="center" vertical="distributed" wrapText="1"/>
    </xf>
    <xf numFmtId="0" fontId="5" fillId="0" borderId="55" xfId="0" applyFont="1" applyFill="1" applyBorder="1" applyAlignment="1">
      <alignment horizontal="justify" vertical="distributed"/>
    </xf>
    <xf numFmtId="0" fontId="67" fillId="36" borderId="56" xfId="49" applyFont="1" applyFill="1" applyBorder="1" applyAlignment="1">
      <alignment horizontal="center" vertical="center" wrapText="1"/>
      <protection/>
    </xf>
    <xf numFmtId="0" fontId="67" fillId="36" borderId="56" xfId="49" applyFont="1" applyFill="1" applyBorder="1" applyAlignment="1">
      <alignment horizontal="center" vertical="center"/>
      <protection/>
    </xf>
    <xf numFmtId="0" fontId="67" fillId="36" borderId="57" xfId="49" applyFont="1" applyFill="1" applyBorder="1" applyAlignment="1">
      <alignment horizontal="center" vertical="center"/>
      <protection/>
    </xf>
    <xf numFmtId="0" fontId="67" fillId="36" borderId="53" xfId="49" applyFont="1" applyFill="1" applyBorder="1" applyAlignment="1">
      <alignment horizontal="center" vertical="center"/>
      <protection/>
    </xf>
    <xf numFmtId="0" fontId="67" fillId="36" borderId="58" xfId="49" applyFont="1" applyFill="1" applyBorder="1" applyAlignment="1">
      <alignment horizontal="center" vertical="center"/>
      <protection/>
    </xf>
    <xf numFmtId="9" fontId="67" fillId="36" borderId="56" xfId="49" applyNumberFormat="1" applyFont="1" applyFill="1" applyBorder="1" applyAlignment="1">
      <alignment horizontal="center" vertical="center" wrapText="1"/>
      <protection/>
    </xf>
    <xf numFmtId="0" fontId="67" fillId="36" borderId="56" xfId="49" applyFont="1" applyFill="1" applyBorder="1" applyAlignment="1">
      <alignment horizontal="center" vertical="center" wrapText="1"/>
      <protection/>
    </xf>
    <xf numFmtId="10" fontId="45" fillId="0" borderId="53" xfId="49" applyNumberFormat="1" applyFont="1" applyBorder="1" applyAlignment="1">
      <alignment horizontal="center" vertical="center"/>
      <protection/>
    </xf>
    <xf numFmtId="9" fontId="40" fillId="0" borderId="56" xfId="53" applyFont="1" applyBorder="1" applyAlignment="1">
      <alignment horizontal="center" vertical="center"/>
      <protection/>
    </xf>
    <xf numFmtId="10" fontId="40" fillId="0" borderId="56" xfId="53" applyNumberFormat="1" applyFont="1" applyBorder="1" applyAlignment="1">
      <alignment horizontal="center" vertical="center"/>
      <protection/>
    </xf>
    <xf numFmtId="10" fontId="40" fillId="0" borderId="56" xfId="49" applyNumberFormat="1" applyFont="1" applyBorder="1" applyAlignment="1">
      <alignment horizontal="center" vertical="center"/>
      <protection/>
    </xf>
    <xf numFmtId="10" fontId="40" fillId="0" borderId="53" xfId="49" applyNumberFormat="1" applyFont="1" applyBorder="1" applyAlignment="1">
      <alignment horizontal="center" vertical="center"/>
      <protection/>
    </xf>
    <xf numFmtId="10" fontId="45" fillId="0" borderId="56" xfId="53" applyNumberFormat="1" applyFont="1" applyBorder="1" applyAlignment="1">
      <alignment horizontal="center" vertical="center"/>
      <protection/>
    </xf>
    <xf numFmtId="10" fontId="40" fillId="37" borderId="56" xfId="53" applyNumberFormat="1" applyFont="1" applyFill="1" applyBorder="1" applyAlignment="1">
      <alignment horizontal="center" vertical="center"/>
      <protection/>
    </xf>
    <xf numFmtId="10" fontId="40" fillId="0" borderId="56" xfId="51" applyNumberFormat="1" applyFont="1" applyBorder="1" applyAlignment="1">
      <alignment horizontal="center" vertical="center"/>
    </xf>
    <xf numFmtId="0" fontId="40" fillId="0" borderId="53" xfId="49" applyFont="1" applyBorder="1" applyAlignment="1">
      <alignment horizontal="left" vertical="center"/>
      <protection/>
    </xf>
    <xf numFmtId="0" fontId="45" fillId="0" borderId="59" xfId="49" applyFont="1" applyBorder="1" applyAlignment="1">
      <alignment horizontal="center" vertical="center"/>
      <protection/>
    </xf>
    <xf numFmtId="0" fontId="47" fillId="38" borderId="60" xfId="49" applyFont="1" applyFill="1" applyBorder="1" applyAlignment="1">
      <alignment horizontal="center" vertical="center"/>
      <protection/>
    </xf>
    <xf numFmtId="0" fontId="47" fillId="38" borderId="61" xfId="49" applyFont="1" applyFill="1" applyBorder="1" applyAlignment="1">
      <alignment horizontal="center" vertical="center"/>
      <protection/>
    </xf>
    <xf numFmtId="0" fontId="45" fillId="0" borderId="62" xfId="49" applyFont="1" applyBorder="1" applyAlignment="1">
      <alignment horizontal="center" vertical="center"/>
      <protection/>
    </xf>
    <xf numFmtId="0" fontId="45" fillId="38" borderId="63" xfId="49" applyFont="1" applyFill="1" applyBorder="1" applyAlignment="1">
      <alignment horizontal="center" vertical="center"/>
      <protection/>
    </xf>
    <xf numFmtId="0" fontId="45" fillId="38" borderId="64" xfId="49" applyFont="1" applyFill="1" applyBorder="1" applyAlignment="1">
      <alignment horizontal="center" vertical="center"/>
      <protection/>
    </xf>
    <xf numFmtId="0" fontId="40" fillId="0" borderId="58" xfId="49" applyFont="1" applyBorder="1" applyAlignment="1">
      <alignment horizontal="right" vertical="center"/>
      <protection/>
    </xf>
    <xf numFmtId="10" fontId="68" fillId="0" borderId="56" xfId="53" applyNumberFormat="1" applyFont="1" applyBorder="1" applyAlignment="1">
      <alignment horizontal="center" vertical="center"/>
      <protection/>
    </xf>
    <xf numFmtId="10" fontId="45" fillId="37" borderId="59" xfId="53" applyNumberFormat="1" applyFont="1" applyFill="1" applyBorder="1" applyAlignment="1">
      <alignment horizontal="center" vertical="center"/>
      <protection/>
    </xf>
    <xf numFmtId="10" fontId="45" fillId="37" borderId="56" xfId="53" applyNumberFormat="1" applyFont="1" applyFill="1" applyBorder="1" applyAlignment="1">
      <alignment horizontal="center" vertical="center"/>
      <protection/>
    </xf>
    <xf numFmtId="10" fontId="45" fillId="37" borderId="62" xfId="53" applyNumberFormat="1" applyFont="1" applyFill="1" applyBorder="1" applyAlignment="1">
      <alignment horizontal="center" vertical="center"/>
      <protection/>
    </xf>
    <xf numFmtId="9" fontId="40" fillId="39" borderId="56" xfId="53" applyFont="1" applyFill="1" applyBorder="1" applyAlignment="1">
      <alignment horizontal="center" vertical="center"/>
      <protection/>
    </xf>
    <xf numFmtId="10" fontId="40" fillId="39" borderId="56" xfId="53" applyNumberFormat="1" applyFont="1" applyFill="1" applyBorder="1" applyAlignment="1">
      <alignment horizontal="center" vertical="center"/>
      <protection/>
    </xf>
    <xf numFmtId="10" fontId="45" fillId="39" borderId="56" xfId="53" applyNumberFormat="1" applyFont="1" applyFill="1" applyBorder="1" applyAlignment="1">
      <alignment horizontal="center" vertical="center"/>
      <protection/>
    </xf>
    <xf numFmtId="10" fontId="40" fillId="40" borderId="56" xfId="53" applyNumberFormat="1" applyFont="1" applyFill="1" applyBorder="1" applyAlignment="1">
      <alignment horizontal="center" vertical="center"/>
      <protection/>
    </xf>
    <xf numFmtId="10" fontId="40" fillId="39" borderId="56" xfId="51" applyNumberFormat="1" applyFont="1" applyFill="1" applyBorder="1" applyAlignment="1">
      <alignment horizontal="center" vertical="center"/>
    </xf>
    <xf numFmtId="10" fontId="68" fillId="39" borderId="56" xfId="53" applyNumberFormat="1" applyFont="1" applyFill="1" applyBorder="1" applyAlignment="1">
      <alignment horizontal="center" vertical="center"/>
      <protection/>
    </xf>
    <xf numFmtId="0" fontId="0" fillId="0" borderId="18" xfId="0" applyFont="1" applyBorder="1" applyAlignment="1">
      <alignment horizontal="center"/>
    </xf>
    <xf numFmtId="0" fontId="42" fillId="38" borderId="65" xfId="49" applyFont="1" applyFill="1" applyBorder="1" applyAlignment="1">
      <alignment horizontal="center" vertical="center" wrapText="1"/>
      <protection/>
    </xf>
    <xf numFmtId="0" fontId="42" fillId="38" borderId="66" xfId="49" applyFont="1" applyFill="1" applyBorder="1" applyAlignment="1">
      <alignment horizontal="center" vertical="center" wrapText="1"/>
      <protection/>
    </xf>
    <xf numFmtId="0" fontId="67" fillId="36" borderId="67" xfId="49" applyFont="1" applyFill="1" applyBorder="1" applyAlignment="1">
      <alignment horizontal="center" vertical="center" wrapText="1"/>
      <protection/>
    </xf>
    <xf numFmtId="10" fontId="40" fillId="0" borderId="67" xfId="49" applyNumberFormat="1" applyFont="1" applyBorder="1" applyAlignment="1">
      <alignment horizontal="left" vertical="center" wrapText="1"/>
      <protection/>
    </xf>
    <xf numFmtId="0" fontId="40" fillId="0" borderId="39" xfId="49" applyFont="1" applyBorder="1" applyAlignment="1">
      <alignment horizontal="left" vertical="center"/>
      <protection/>
    </xf>
    <xf numFmtId="0" fontId="45" fillId="0" borderId="68" xfId="49" applyFont="1" applyBorder="1" applyAlignment="1">
      <alignment horizontal="center" vertical="center"/>
      <protection/>
    </xf>
    <xf numFmtId="0" fontId="47" fillId="38" borderId="69" xfId="49" applyFont="1" applyFill="1" applyBorder="1" applyAlignment="1">
      <alignment horizontal="center" vertical="center"/>
      <protection/>
    </xf>
    <xf numFmtId="0" fontId="45" fillId="0" borderId="70" xfId="49" applyFont="1" applyBorder="1" applyAlignment="1">
      <alignment horizontal="center" vertical="center"/>
      <protection/>
    </xf>
    <xf numFmtId="0" fontId="45" fillId="38" borderId="71" xfId="49" applyFont="1" applyFill="1" applyBorder="1" applyAlignment="1">
      <alignment horizontal="center" vertical="center"/>
      <protection/>
    </xf>
    <xf numFmtId="0" fontId="40" fillId="0" borderId="39" xfId="49" applyFont="1" applyBorder="1" applyAlignment="1">
      <alignment horizontal="right" vertical="center"/>
      <protection/>
    </xf>
    <xf numFmtId="10" fontId="45" fillId="37" borderId="68" xfId="53" applyNumberFormat="1" applyFont="1" applyFill="1" applyBorder="1" applyAlignment="1">
      <alignment horizontal="center" vertical="center"/>
      <protection/>
    </xf>
    <xf numFmtId="10" fontId="45" fillId="37" borderId="70" xfId="53" applyNumberFormat="1" applyFont="1" applyFill="1" applyBorder="1" applyAlignment="1">
      <alignment horizontal="center" vertical="center"/>
      <protection/>
    </xf>
    <xf numFmtId="0" fontId="42" fillId="38" borderId="72" xfId="49" applyFont="1" applyFill="1" applyBorder="1" applyAlignment="1">
      <alignment horizontal="center" vertical="center" wrapText="1"/>
      <protection/>
    </xf>
    <xf numFmtId="0" fontId="67" fillId="36" borderId="73" xfId="49" applyFont="1" applyFill="1" applyBorder="1" applyAlignment="1">
      <alignment horizontal="center" vertical="center"/>
      <protection/>
    </xf>
    <xf numFmtId="0" fontId="67" fillId="36" borderId="74" xfId="49" applyFont="1" applyFill="1" applyBorder="1" applyAlignment="1">
      <alignment horizontal="center" vertical="center"/>
      <protection/>
    </xf>
    <xf numFmtId="0" fontId="67" fillId="36" borderId="73" xfId="49" applyFont="1" applyFill="1" applyBorder="1" applyAlignment="1">
      <alignment horizontal="center" vertical="center" wrapText="1"/>
      <protection/>
    </xf>
    <xf numFmtId="9" fontId="40" fillId="0" borderId="73" xfId="53" applyFont="1" applyBorder="1" applyAlignment="1">
      <alignment horizontal="center" vertical="center"/>
      <protection/>
    </xf>
    <xf numFmtId="10" fontId="40" fillId="0" borderId="73" xfId="53" applyNumberFormat="1" applyFont="1" applyBorder="1" applyAlignment="1">
      <alignment horizontal="center" vertical="center"/>
      <protection/>
    </xf>
    <xf numFmtId="10" fontId="40" fillId="0" borderId="73" xfId="49" applyNumberFormat="1" applyFont="1" applyBorder="1" applyAlignment="1">
      <alignment horizontal="center" vertical="center"/>
      <protection/>
    </xf>
    <xf numFmtId="10" fontId="45" fillId="0" borderId="73" xfId="53" applyNumberFormat="1" applyFont="1" applyBorder="1" applyAlignment="1">
      <alignment horizontal="center" vertical="center"/>
      <protection/>
    </xf>
    <xf numFmtId="10" fontId="40" fillId="37" borderId="73" xfId="53" applyNumberFormat="1" applyFont="1" applyFill="1" applyBorder="1" applyAlignment="1">
      <alignment horizontal="center" vertical="center"/>
      <protection/>
    </xf>
    <xf numFmtId="10" fontId="40" fillId="0" borderId="73" xfId="51" applyNumberFormat="1" applyFont="1" applyBorder="1" applyAlignment="1">
      <alignment horizontal="center" vertical="center"/>
    </xf>
    <xf numFmtId="0" fontId="40" fillId="0" borderId="54" xfId="49" applyFont="1" applyBorder="1" applyAlignment="1">
      <alignment horizontal="left" vertical="center"/>
      <protection/>
    </xf>
    <xf numFmtId="10" fontId="68" fillId="0" borderId="73" xfId="53" applyNumberFormat="1" applyFont="1" applyBorder="1" applyAlignment="1">
      <alignment horizontal="center" vertical="center"/>
      <protection/>
    </xf>
    <xf numFmtId="10" fontId="45" fillId="37" borderId="73" xfId="53" applyNumberFormat="1" applyFont="1" applyFill="1" applyBorder="1" applyAlignment="1">
      <alignment horizontal="center" vertical="center"/>
      <protection/>
    </xf>
    <xf numFmtId="2" fontId="3" fillId="0" borderId="37" xfId="65" applyNumberFormat="1" applyFont="1" applyFill="1" applyBorder="1" applyAlignment="1">
      <alignment horizontal="center" vertical="center" wrapText="1"/>
    </xf>
    <xf numFmtId="0" fontId="0" fillId="0" borderId="0" xfId="0" applyFont="1" applyBorder="1" applyAlignment="1">
      <alignment/>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rmal 10" xfId="49"/>
    <cellStyle name="Nota" xfId="50"/>
    <cellStyle name="Percent" xfId="51"/>
    <cellStyle name="Porcentagem 2" xfId="52"/>
    <cellStyle name="Porcentagem 2 2" xfId="53"/>
    <cellStyle name="Ruim"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752475</xdr:colOff>
      <xdr:row>0</xdr:row>
      <xdr:rowOff>57150</xdr:rowOff>
    </xdr:from>
    <xdr:to>
      <xdr:col>2</xdr:col>
      <xdr:colOff>6400800</xdr:colOff>
      <xdr:row>1</xdr:row>
      <xdr:rowOff>0</xdr:rowOff>
    </xdr:to>
    <xdr:sp>
      <xdr:nvSpPr>
        <xdr:cNvPr id="1" name="Text Box 6"/>
        <xdr:cNvSpPr txBox="1">
          <a:spLocks noChangeArrowheads="1"/>
        </xdr:cNvSpPr>
      </xdr:nvSpPr>
      <xdr:spPr>
        <a:xfrm>
          <a:off x="1924050" y="57150"/>
          <a:ext cx="5648325" cy="6381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ESTADO DE MINAS GERAIS
</a:t>
          </a:r>
          <a:r>
            <a:rPr lang="en-US" cap="none" sz="900" b="0" i="0" u="none" baseline="0">
              <a:solidFill>
                <a:srgbClr val="000000"/>
              </a:solidFill>
              <a:latin typeface="Arial"/>
              <a:ea typeface="Arial"/>
              <a:cs typeface="Arial"/>
            </a:rPr>
            <a:t>Secretaria de Estado de Transportes e Obras Públicas
</a:t>
          </a:r>
          <a:r>
            <a:rPr lang="en-US" cap="none" sz="900" b="0" i="0" u="none" baseline="0">
              <a:solidFill>
                <a:srgbClr val="000000"/>
              </a:solidFill>
              <a:latin typeface="Arial"/>
              <a:ea typeface="Arial"/>
              <a:cs typeface="Arial"/>
            </a:rPr>
            <a:t>Superintendência de Projetos e Custos
</a:t>
          </a:r>
          <a:r>
            <a:rPr lang="en-US" cap="none" sz="900" b="0" i="0" u="none" baseline="0">
              <a:solidFill>
                <a:srgbClr val="000000"/>
              </a:solidFill>
              <a:latin typeface="Arial"/>
              <a:ea typeface="Arial"/>
              <a:cs typeface="Arial"/>
            </a:rPr>
            <a:t>Diretoria de Custos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35"/>
  <sheetViews>
    <sheetView showGridLines="0" showZeros="0" zoomScaleSheetLayoutView="100" zoomScalePageLayoutView="0" workbookViewId="0" topLeftCell="A1">
      <selection activeCell="H23" sqref="H23"/>
    </sheetView>
  </sheetViews>
  <sheetFormatPr defaultColWidth="9.140625" defaultRowHeight="12.75"/>
  <cols>
    <col min="1" max="1" width="4.7109375" style="2" bestFit="1" customWidth="1"/>
    <col min="2" max="2" width="12.8515625" style="2" customWidth="1"/>
    <col min="3" max="3" width="102.421875" style="2" customWidth="1"/>
    <col min="4" max="4" width="8.140625" style="2" bestFit="1" customWidth="1"/>
    <col min="5" max="5" width="9.57421875" style="2" customWidth="1"/>
    <col min="6" max="6" width="13.140625" style="2" bestFit="1" customWidth="1"/>
    <col min="7" max="7" width="8.57421875" style="2" bestFit="1" customWidth="1"/>
    <col min="8" max="8" width="11.7109375" style="2" customWidth="1"/>
    <col min="9" max="9" width="11.28125" style="2" customWidth="1"/>
    <col min="10" max="10" width="10.57421875" style="2" bestFit="1" customWidth="1"/>
    <col min="11" max="11" width="16.28125" style="2" customWidth="1"/>
    <col min="12" max="16384" width="9.140625" style="2" customWidth="1"/>
  </cols>
  <sheetData>
    <row r="1" spans="1:17" ht="54.75" customHeight="1" thickBot="1">
      <c r="A1" s="105"/>
      <c r="B1" s="106"/>
      <c r="C1" s="106"/>
      <c r="D1" s="106"/>
      <c r="E1" s="106"/>
      <c r="F1" s="106"/>
      <c r="G1" s="106"/>
      <c r="H1" s="107"/>
      <c r="I1" s="24"/>
      <c r="J1" s="28"/>
      <c r="K1" s="28"/>
      <c r="L1" s="29"/>
      <c r="M1" s="29"/>
      <c r="N1" s="29"/>
      <c r="O1" s="29"/>
      <c r="P1" s="29"/>
      <c r="Q1" s="29"/>
    </row>
    <row r="2" spans="1:17" ht="3.75" customHeight="1" thickBot="1">
      <c r="A2" s="108"/>
      <c r="B2" s="109"/>
      <c r="C2" s="109"/>
      <c r="D2" s="109"/>
      <c r="E2" s="109"/>
      <c r="F2" s="109"/>
      <c r="G2" s="109"/>
      <c r="H2" s="110"/>
      <c r="I2" s="29"/>
      <c r="J2" s="29"/>
      <c r="K2" s="29"/>
      <c r="L2" s="29"/>
      <c r="M2" s="29"/>
      <c r="N2" s="29"/>
      <c r="O2" s="29"/>
      <c r="P2" s="29"/>
      <c r="Q2" s="29"/>
    </row>
    <row r="3" spans="1:17" ht="13.5" customHeight="1" thickBot="1">
      <c r="A3" s="111" t="s">
        <v>3</v>
      </c>
      <c r="B3" s="112"/>
      <c r="C3" s="112"/>
      <c r="D3" s="112"/>
      <c r="E3" s="112"/>
      <c r="F3" s="112"/>
      <c r="G3" s="112"/>
      <c r="H3" s="113"/>
      <c r="I3" s="24"/>
      <c r="J3" s="25"/>
      <c r="K3" s="25"/>
      <c r="L3" s="25"/>
      <c r="M3" s="25"/>
      <c r="N3" s="25"/>
      <c r="O3" s="29"/>
      <c r="P3" s="29"/>
      <c r="Q3" s="29"/>
    </row>
    <row r="4" spans="1:17" ht="3.75" customHeight="1" thickBot="1">
      <c r="A4" s="3"/>
      <c r="B4" s="4"/>
      <c r="C4" s="4"/>
      <c r="D4" s="4"/>
      <c r="E4" s="4"/>
      <c r="F4" s="4"/>
      <c r="G4" s="4"/>
      <c r="H4" s="5"/>
      <c r="I4" s="24"/>
      <c r="J4" s="25"/>
      <c r="K4" s="25"/>
      <c r="L4" s="25"/>
      <c r="M4" s="25"/>
      <c r="N4" s="25"/>
      <c r="O4" s="29"/>
      <c r="P4" s="29"/>
      <c r="Q4" s="29"/>
    </row>
    <row r="5" spans="1:17" ht="12.75" customHeight="1">
      <c r="A5" s="156" t="s">
        <v>99</v>
      </c>
      <c r="B5" s="114"/>
      <c r="C5" s="114"/>
      <c r="D5" s="114"/>
      <c r="E5" s="115"/>
      <c r="F5" s="116" t="s">
        <v>8</v>
      </c>
      <c r="G5" s="114"/>
      <c r="H5" s="117"/>
      <c r="I5" s="24"/>
      <c r="J5" s="25"/>
      <c r="K5" s="25"/>
      <c r="L5" s="25"/>
      <c r="M5" s="25"/>
      <c r="N5" s="25"/>
      <c r="O5" s="29"/>
      <c r="P5" s="29"/>
      <c r="Q5" s="29"/>
    </row>
    <row r="6" spans="1:17" ht="12.75">
      <c r="A6" s="124" t="s">
        <v>100</v>
      </c>
      <c r="B6" s="125"/>
      <c r="C6" s="125"/>
      <c r="D6" s="125"/>
      <c r="E6" s="126"/>
      <c r="F6" s="127">
        <v>44594</v>
      </c>
      <c r="G6" s="128"/>
      <c r="H6" s="129"/>
      <c r="I6" s="23"/>
      <c r="J6" s="15"/>
      <c r="K6" s="15"/>
      <c r="L6" s="15"/>
      <c r="M6" s="15"/>
      <c r="N6" s="15"/>
      <c r="O6" s="29"/>
      <c r="P6" s="29"/>
      <c r="Q6" s="29"/>
    </row>
    <row r="7" spans="1:17" ht="12.75" customHeight="1">
      <c r="A7" s="130" t="s">
        <v>84</v>
      </c>
      <c r="B7" s="131"/>
      <c r="C7" s="131"/>
      <c r="D7" s="132"/>
      <c r="E7" s="16" t="s">
        <v>19</v>
      </c>
      <c r="F7" s="17">
        <v>0.05</v>
      </c>
      <c r="G7" s="133" t="s">
        <v>7</v>
      </c>
      <c r="H7" s="134"/>
      <c r="I7" s="24"/>
      <c r="J7" s="25"/>
      <c r="K7" s="25"/>
      <c r="L7" s="25"/>
      <c r="M7" s="25"/>
      <c r="N7" s="25"/>
      <c r="O7" s="29"/>
      <c r="P7" s="29"/>
      <c r="Q7" s="29"/>
    </row>
    <row r="8" spans="1:17" ht="12.75" customHeight="1">
      <c r="A8" s="130" t="s">
        <v>86</v>
      </c>
      <c r="B8" s="131"/>
      <c r="C8" s="131"/>
      <c r="D8" s="132"/>
      <c r="E8" s="135" t="s">
        <v>21</v>
      </c>
      <c r="F8" s="137" t="s">
        <v>5</v>
      </c>
      <c r="G8" s="20" t="s">
        <v>20</v>
      </c>
      <c r="H8" s="21" t="s">
        <v>6</v>
      </c>
      <c r="I8" s="24"/>
      <c r="J8" s="25"/>
      <c r="K8" s="25"/>
      <c r="L8" s="25"/>
      <c r="M8" s="25"/>
      <c r="N8" s="25"/>
      <c r="O8" s="29"/>
      <c r="P8" s="29"/>
      <c r="Q8" s="29"/>
    </row>
    <row r="9" spans="1:17" ht="13.5" customHeight="1" thickBot="1">
      <c r="A9" s="102" t="s">
        <v>77</v>
      </c>
      <c r="B9" s="103"/>
      <c r="C9" s="103"/>
      <c r="D9" s="104"/>
      <c r="E9" s="136"/>
      <c r="F9" s="138"/>
      <c r="G9" s="6" t="s">
        <v>12</v>
      </c>
      <c r="H9" s="31">
        <f>BDI!F22</f>
        <v>0.2991361418030558</v>
      </c>
      <c r="I9" s="24"/>
      <c r="J9" s="25"/>
      <c r="K9" s="25"/>
      <c r="L9" s="25"/>
      <c r="M9" s="25"/>
      <c r="N9" s="25"/>
      <c r="O9" s="30"/>
      <c r="P9" s="29"/>
      <c r="Q9" s="29"/>
    </row>
    <row r="10" spans="1:17" ht="3.75" customHeight="1" thickBot="1">
      <c r="A10" s="118"/>
      <c r="B10" s="119"/>
      <c r="C10" s="119"/>
      <c r="D10" s="119"/>
      <c r="E10" s="119"/>
      <c r="F10" s="119"/>
      <c r="G10" s="119"/>
      <c r="H10" s="120"/>
      <c r="I10" s="23"/>
      <c r="J10" s="15"/>
      <c r="K10" s="15"/>
      <c r="L10" s="15"/>
      <c r="M10" s="15"/>
      <c r="N10" s="15"/>
      <c r="O10" s="30"/>
      <c r="P10" s="29"/>
      <c r="Q10" s="29"/>
    </row>
    <row r="11" spans="1:17" ht="39" thickBot="1">
      <c r="A11" s="38" t="s">
        <v>0</v>
      </c>
      <c r="B11" s="39" t="s">
        <v>4</v>
      </c>
      <c r="C11" s="39" t="s">
        <v>1</v>
      </c>
      <c r="D11" s="39" t="s">
        <v>2</v>
      </c>
      <c r="E11" s="39" t="s">
        <v>18</v>
      </c>
      <c r="F11" s="39" t="s">
        <v>22</v>
      </c>
      <c r="G11" s="39" t="s">
        <v>23</v>
      </c>
      <c r="H11" s="1" t="s">
        <v>78</v>
      </c>
      <c r="I11" s="23"/>
      <c r="J11" s="15"/>
      <c r="K11" s="15"/>
      <c r="L11" s="15"/>
      <c r="M11" s="15"/>
      <c r="N11" s="15"/>
      <c r="O11" s="29"/>
      <c r="P11" s="29"/>
      <c r="Q11" s="29"/>
    </row>
    <row r="12" spans="1:17" ht="13.5" thickBot="1">
      <c r="A12" s="40" t="s">
        <v>13</v>
      </c>
      <c r="B12" s="41" t="s">
        <v>15</v>
      </c>
      <c r="C12" s="121" t="s">
        <v>16</v>
      </c>
      <c r="D12" s="122"/>
      <c r="E12" s="122"/>
      <c r="F12" s="122"/>
      <c r="G12" s="123"/>
      <c r="H12" s="42">
        <f>SUM(H13:H14)</f>
        <v>1793.7800000000002</v>
      </c>
      <c r="I12" s="29"/>
      <c r="J12" s="29"/>
      <c r="K12" s="29"/>
      <c r="L12" s="29"/>
      <c r="M12" s="29"/>
      <c r="N12" s="29"/>
      <c r="O12" s="29"/>
      <c r="P12" s="29"/>
      <c r="Q12" s="29"/>
    </row>
    <row r="13" spans="1:17" ht="38.25">
      <c r="A13" s="43" t="s">
        <v>14</v>
      </c>
      <c r="B13" s="44" t="s">
        <v>82</v>
      </c>
      <c r="C13" s="35" t="s">
        <v>83</v>
      </c>
      <c r="D13" s="45" t="s">
        <v>30</v>
      </c>
      <c r="E13" s="57">
        <v>2</v>
      </c>
      <c r="F13" s="58">
        <v>190.37</v>
      </c>
      <c r="G13" s="56">
        <f>ROUND(F13*(1+$H$9),2)</f>
        <v>247.32</v>
      </c>
      <c r="H13" s="37">
        <f>ROUND(G13*E13,2)</f>
        <v>494.64</v>
      </c>
      <c r="I13" s="23"/>
      <c r="J13" s="15"/>
      <c r="K13" s="15"/>
      <c r="L13" s="15"/>
      <c r="M13" s="15"/>
      <c r="N13" s="15"/>
      <c r="O13" s="15"/>
      <c r="P13" s="15"/>
      <c r="Q13" s="29"/>
    </row>
    <row r="14" spans="1:17" ht="14.25" thickBot="1">
      <c r="A14" s="36" t="s">
        <v>43</v>
      </c>
      <c r="B14" s="94" t="s">
        <v>75</v>
      </c>
      <c r="C14" s="91" t="s">
        <v>76</v>
      </c>
      <c r="D14" s="45" t="s">
        <v>44</v>
      </c>
      <c r="E14" s="57">
        <v>1</v>
      </c>
      <c r="F14" s="58">
        <v>1000</v>
      </c>
      <c r="G14" s="56">
        <f>ROUND(F14*(1+$H$9),2)</f>
        <v>1299.14</v>
      </c>
      <c r="H14" s="37">
        <f>ROUND(G14*E14,2)</f>
        <v>1299.14</v>
      </c>
      <c r="I14" s="23"/>
      <c r="J14" s="15"/>
      <c r="K14" s="15"/>
      <c r="L14" s="15"/>
      <c r="M14" s="15"/>
      <c r="N14" s="15"/>
      <c r="O14" s="15"/>
      <c r="P14" s="15"/>
      <c r="Q14" s="29"/>
    </row>
    <row r="15" spans="1:17" ht="13.5" thickBot="1">
      <c r="A15" s="73" t="s">
        <v>9</v>
      </c>
      <c r="B15" s="47" t="s">
        <v>25</v>
      </c>
      <c r="C15" s="99" t="s">
        <v>118</v>
      </c>
      <c r="D15" s="100"/>
      <c r="E15" s="100"/>
      <c r="F15" s="100"/>
      <c r="G15" s="101"/>
      <c r="H15" s="42">
        <f>SUM(H16:H22)</f>
        <v>98656.08999999998</v>
      </c>
      <c r="I15" s="23"/>
      <c r="J15" s="15"/>
      <c r="K15" s="15"/>
      <c r="L15" s="15"/>
      <c r="M15" s="15"/>
      <c r="N15" s="15"/>
      <c r="O15" s="15"/>
      <c r="P15" s="15"/>
      <c r="Q15" s="29"/>
    </row>
    <row r="16" spans="1:17" ht="13.5">
      <c r="A16" s="36" t="s">
        <v>11</v>
      </c>
      <c r="B16" s="94" t="s">
        <v>70</v>
      </c>
      <c r="C16" s="53" t="s">
        <v>89</v>
      </c>
      <c r="D16" s="54" t="s">
        <v>31</v>
      </c>
      <c r="E16" s="57">
        <f>composição!D8</f>
        <v>15</v>
      </c>
      <c r="F16" s="55">
        <v>57.33</v>
      </c>
      <c r="G16" s="56">
        <f>ROUND(F16*(1+$H$9),2)</f>
        <v>74.48</v>
      </c>
      <c r="H16" s="37">
        <f aca="true" t="shared" si="0" ref="H16:H21">ROUND(G16*E16,2)</f>
        <v>1117.2</v>
      </c>
      <c r="I16" s="23"/>
      <c r="J16" s="15"/>
      <c r="K16" s="15"/>
      <c r="L16" s="15"/>
      <c r="M16" s="15"/>
      <c r="N16" s="15"/>
      <c r="O16" s="15"/>
      <c r="P16" s="15"/>
      <c r="Q16" s="29"/>
    </row>
    <row r="17" spans="1:17" ht="13.5">
      <c r="A17" s="36" t="s">
        <v>26</v>
      </c>
      <c r="B17" s="94" t="s">
        <v>72</v>
      </c>
      <c r="C17" s="50" t="s">
        <v>41</v>
      </c>
      <c r="D17" s="51" t="s">
        <v>31</v>
      </c>
      <c r="E17" s="57">
        <f>composição!D10</f>
        <v>124.1</v>
      </c>
      <c r="F17" s="52">
        <v>7.93</v>
      </c>
      <c r="G17" s="56">
        <f>ROUND(F17*(1+$H$9),2)</f>
        <v>10.3</v>
      </c>
      <c r="H17" s="37">
        <f t="shared" si="0"/>
        <v>1278.23</v>
      </c>
      <c r="I17" s="23"/>
      <c r="J17" s="15"/>
      <c r="K17" s="15"/>
      <c r="L17" s="15"/>
      <c r="M17" s="15"/>
      <c r="N17" s="15"/>
      <c r="O17" s="15"/>
      <c r="P17" s="15"/>
      <c r="Q17" s="29"/>
    </row>
    <row r="18" spans="1:17" ht="24">
      <c r="A18" s="36" t="s">
        <v>27</v>
      </c>
      <c r="B18" s="48" t="s">
        <v>71</v>
      </c>
      <c r="C18" s="72" t="s">
        <v>114</v>
      </c>
      <c r="D18" s="51" t="s">
        <v>31</v>
      </c>
      <c r="E18" s="57">
        <f>composição!D13</f>
        <v>25.5</v>
      </c>
      <c r="F18" s="52">
        <v>636.19</v>
      </c>
      <c r="G18" s="56">
        <f>ROUND(F18*(1+$H$9),2)</f>
        <v>826.5</v>
      </c>
      <c r="H18" s="37">
        <f t="shared" si="0"/>
        <v>21075.75</v>
      </c>
      <c r="I18" s="23"/>
      <c r="J18" s="15"/>
      <c r="K18" s="15"/>
      <c r="L18" s="15"/>
      <c r="M18" s="15"/>
      <c r="N18" s="15"/>
      <c r="O18" s="15"/>
      <c r="P18" s="15"/>
      <c r="Q18" s="29"/>
    </row>
    <row r="19" spans="1:17" ht="24">
      <c r="A19" s="36" t="s">
        <v>28</v>
      </c>
      <c r="B19" s="154" t="s">
        <v>85</v>
      </c>
      <c r="C19" s="49" t="s">
        <v>113</v>
      </c>
      <c r="D19" s="51" t="s">
        <v>31</v>
      </c>
      <c r="E19" s="57">
        <f>composição!D15</f>
        <v>93.5</v>
      </c>
      <c r="F19" s="52">
        <v>566.16</v>
      </c>
      <c r="G19" s="56">
        <f>ROUND(F19*(1+$H$9),2)</f>
        <v>735.52</v>
      </c>
      <c r="H19" s="37">
        <f t="shared" si="0"/>
        <v>68771.12</v>
      </c>
      <c r="I19" s="23"/>
      <c r="J19" s="15"/>
      <c r="K19" s="15"/>
      <c r="L19" s="15"/>
      <c r="M19" s="15"/>
      <c r="N19" s="15"/>
      <c r="O19" s="15"/>
      <c r="P19" s="15"/>
      <c r="Q19" s="29"/>
    </row>
    <row r="20" spans="1:17" ht="13.5">
      <c r="A20" s="36" t="s">
        <v>29</v>
      </c>
      <c r="B20" s="94" t="s">
        <v>74</v>
      </c>
      <c r="C20" s="49" t="s">
        <v>42</v>
      </c>
      <c r="D20" s="51" t="s">
        <v>31</v>
      </c>
      <c r="E20" s="57">
        <f>composição!D17</f>
        <v>93.5</v>
      </c>
      <c r="F20" s="52">
        <v>28.4</v>
      </c>
      <c r="G20" s="56">
        <f>ROUND(F20*(1+$H$9),2)</f>
        <v>36.9</v>
      </c>
      <c r="H20" s="37">
        <f t="shared" si="0"/>
        <v>3450.15</v>
      </c>
      <c r="I20" s="23"/>
      <c r="J20" s="15"/>
      <c r="K20" s="15"/>
      <c r="L20" s="15"/>
      <c r="M20" s="15"/>
      <c r="N20" s="15"/>
      <c r="O20" s="15"/>
      <c r="P20" s="15"/>
      <c r="Q20" s="29"/>
    </row>
    <row r="21" spans="1:17" ht="24">
      <c r="A21" s="36" t="s">
        <v>81</v>
      </c>
      <c r="B21" s="94" t="s">
        <v>88</v>
      </c>
      <c r="C21" s="49" t="s">
        <v>87</v>
      </c>
      <c r="D21" s="51" t="s">
        <v>30</v>
      </c>
      <c r="E21" s="57">
        <f>composição!D19</f>
        <v>102</v>
      </c>
      <c r="F21" s="52">
        <v>5.25</v>
      </c>
      <c r="G21" s="56">
        <f>ROUND(F21*(1+$H$9),2)</f>
        <v>6.82</v>
      </c>
      <c r="H21" s="37">
        <f t="shared" si="0"/>
        <v>695.64</v>
      </c>
      <c r="I21" s="23"/>
      <c r="J21" s="15"/>
      <c r="K21" s="15"/>
      <c r="L21" s="15"/>
      <c r="M21" s="15"/>
      <c r="N21" s="15"/>
      <c r="O21" s="15"/>
      <c r="P21" s="15"/>
      <c r="Q21" s="29"/>
    </row>
    <row r="22" spans="1:17" ht="14.25" thickBot="1">
      <c r="A22" s="36" t="s">
        <v>93</v>
      </c>
      <c r="B22" s="94" t="s">
        <v>98</v>
      </c>
      <c r="C22" s="49" t="s">
        <v>97</v>
      </c>
      <c r="D22" s="51" t="s">
        <v>30</v>
      </c>
      <c r="E22" s="57">
        <f>composição!D21</f>
        <v>100</v>
      </c>
      <c r="F22" s="52">
        <v>17.46</v>
      </c>
      <c r="G22" s="56">
        <f>ROUND(F22*(1+$H$9),2)</f>
        <v>22.68</v>
      </c>
      <c r="H22" s="37">
        <f>ROUND(G22*E22,2)</f>
        <v>2268</v>
      </c>
      <c r="I22" s="23"/>
      <c r="J22" s="15"/>
      <c r="K22" s="15"/>
      <c r="L22" s="15"/>
      <c r="M22" s="15"/>
      <c r="N22" s="15"/>
      <c r="O22" s="15"/>
      <c r="P22" s="15"/>
      <c r="Q22" s="29"/>
    </row>
    <row r="23" spans="1:17" ht="13.5" customHeight="1" thickBot="1">
      <c r="A23" s="96" t="s">
        <v>10</v>
      </c>
      <c r="B23" s="97"/>
      <c r="C23" s="97"/>
      <c r="D23" s="97"/>
      <c r="E23" s="97"/>
      <c r="F23" s="97"/>
      <c r="G23" s="98"/>
      <c r="H23" s="46">
        <f>H15+H12</f>
        <v>100449.86999999998</v>
      </c>
      <c r="I23" s="26"/>
      <c r="J23" s="62">
        <v>114468.02</v>
      </c>
      <c r="K23" s="27"/>
      <c r="L23" s="27"/>
      <c r="M23" s="27"/>
      <c r="N23" s="15"/>
      <c r="O23" s="15"/>
      <c r="P23" s="15"/>
      <c r="Q23" s="29"/>
    </row>
    <row r="24" spans="1:17" ht="13.5" thickBot="1">
      <c r="A24" s="96" t="s">
        <v>79</v>
      </c>
      <c r="B24" s="97"/>
      <c r="C24" s="97"/>
      <c r="D24" s="97"/>
      <c r="E24" s="97"/>
      <c r="F24" s="97"/>
      <c r="G24" s="98"/>
      <c r="H24" s="155"/>
      <c r="I24" s="26"/>
      <c r="J24" s="27"/>
      <c r="K24" s="27"/>
      <c r="L24" s="27"/>
      <c r="M24" s="27"/>
      <c r="N24" s="15"/>
      <c r="O24" s="15"/>
      <c r="P24" s="15"/>
      <c r="Q24" s="29"/>
    </row>
    <row r="25" spans="1:17" ht="13.5" thickBot="1">
      <c r="A25" s="96" t="s">
        <v>80</v>
      </c>
      <c r="B25" s="97"/>
      <c r="C25" s="97"/>
      <c r="D25" s="97"/>
      <c r="E25" s="97"/>
      <c r="F25" s="97"/>
      <c r="G25" s="98"/>
      <c r="H25" s="95"/>
      <c r="I25" s="26"/>
      <c r="J25" s="27"/>
      <c r="K25" s="27"/>
      <c r="L25" s="27"/>
      <c r="M25" s="27"/>
      <c r="N25" s="15"/>
      <c r="O25" s="15"/>
      <c r="P25" s="15"/>
      <c r="Q25" s="29"/>
    </row>
    <row r="26" spans="1:17" ht="12.75">
      <c r="A26" s="7"/>
      <c r="B26" s="141"/>
      <c r="C26" s="141"/>
      <c r="D26" s="141"/>
      <c r="E26" s="32"/>
      <c r="F26" s="142"/>
      <c r="G26" s="142"/>
      <c r="H26" s="9"/>
      <c r="I26" s="26"/>
      <c r="J26" s="27"/>
      <c r="K26" s="27"/>
      <c r="L26" s="27"/>
      <c r="M26" s="27"/>
      <c r="N26" s="15"/>
      <c r="O26" s="15"/>
      <c r="P26" s="15"/>
      <c r="Q26" s="29"/>
    </row>
    <row r="27" spans="1:14" ht="12.75" customHeight="1">
      <c r="A27" s="7"/>
      <c r="B27" s="143" t="s">
        <v>24</v>
      </c>
      <c r="C27" s="143"/>
      <c r="D27" s="143"/>
      <c r="E27" s="32"/>
      <c r="F27" s="144" t="s">
        <v>32</v>
      </c>
      <c r="G27" s="145"/>
      <c r="H27" s="8"/>
      <c r="I27" s="18"/>
      <c r="J27" s="19"/>
      <c r="K27" s="19"/>
      <c r="L27" s="19"/>
      <c r="M27" s="19"/>
      <c r="N27" s="10"/>
    </row>
    <row r="28" spans="1:14" ht="12.75" customHeight="1" hidden="1">
      <c r="A28" s="7"/>
      <c r="B28" s="22"/>
      <c r="C28" s="22"/>
      <c r="D28" s="22"/>
      <c r="E28" s="22"/>
      <c r="F28" s="22"/>
      <c r="G28" s="22"/>
      <c r="H28" s="8"/>
      <c r="I28" s="11"/>
      <c r="J28" s="10"/>
      <c r="K28" s="10"/>
      <c r="L28" s="10"/>
      <c r="M28" s="10"/>
      <c r="N28" s="10"/>
    </row>
    <row r="29" spans="1:14" ht="12.75">
      <c r="A29" s="7"/>
      <c r="B29" s="22"/>
      <c r="C29" s="22"/>
      <c r="D29" s="22"/>
      <c r="E29" s="22"/>
      <c r="F29" s="22"/>
      <c r="G29" s="22"/>
      <c r="H29" s="8"/>
      <c r="I29" s="11"/>
      <c r="J29" s="10"/>
      <c r="K29" s="10"/>
      <c r="L29" s="10"/>
      <c r="M29" s="10"/>
      <c r="N29" s="10"/>
    </row>
    <row r="30" spans="1:14" ht="12.75">
      <c r="A30" s="7"/>
      <c r="B30" s="22"/>
      <c r="C30" s="22"/>
      <c r="D30" s="22"/>
      <c r="E30" s="22"/>
      <c r="F30" s="22"/>
      <c r="G30" s="22"/>
      <c r="H30" s="8"/>
      <c r="I30" s="11"/>
      <c r="J30" s="10"/>
      <c r="K30" s="10"/>
      <c r="L30" s="10"/>
      <c r="M30" s="10"/>
      <c r="N30" s="10"/>
    </row>
    <row r="31" spans="1:14" ht="12.75">
      <c r="A31" s="7"/>
      <c r="B31" s="141"/>
      <c r="C31" s="141"/>
      <c r="D31" s="141"/>
      <c r="E31" s="140"/>
      <c r="F31" s="140"/>
      <c r="G31" s="22"/>
      <c r="H31" s="8"/>
      <c r="I31" s="11"/>
      <c r="J31" s="10"/>
      <c r="K31" s="10"/>
      <c r="L31" s="10"/>
      <c r="M31" s="10"/>
      <c r="N31" s="10"/>
    </row>
    <row r="32" spans="1:14" ht="12.75" customHeight="1">
      <c r="A32" s="7"/>
      <c r="B32" s="139" t="s">
        <v>115</v>
      </c>
      <c r="C32" s="139"/>
      <c r="D32" s="139"/>
      <c r="E32" s="140"/>
      <c r="F32" s="140"/>
      <c r="G32" s="22"/>
      <c r="H32" s="8"/>
      <c r="I32" s="11"/>
      <c r="J32" s="10"/>
      <c r="K32" s="10"/>
      <c r="L32" s="10"/>
      <c r="M32" s="10"/>
      <c r="N32" s="10"/>
    </row>
    <row r="33" spans="1:8" ht="13.5" thickBot="1">
      <c r="A33" s="12"/>
      <c r="B33" s="13"/>
      <c r="C33" s="13"/>
      <c r="D33" s="13"/>
      <c r="E33" s="13"/>
      <c r="F33" s="13"/>
      <c r="G33" s="13"/>
      <c r="H33" s="14"/>
    </row>
    <row r="34" spans="1:8" ht="12.75">
      <c r="A34" s="33"/>
      <c r="B34" s="33"/>
      <c r="C34" s="33"/>
      <c r="D34" s="33"/>
      <c r="E34" s="33"/>
      <c r="F34" s="33"/>
      <c r="G34" s="33"/>
      <c r="H34" s="33"/>
    </row>
    <row r="35" spans="1:8" ht="12.75">
      <c r="A35" s="34"/>
      <c r="B35" s="34"/>
      <c r="C35" s="34"/>
      <c r="D35" s="34"/>
      <c r="E35" s="34"/>
      <c r="F35" s="34"/>
      <c r="G35" s="34"/>
      <c r="H35" s="34"/>
    </row>
  </sheetData>
  <sheetProtection/>
  <mergeCells count="27">
    <mergeCell ref="B32:D32"/>
    <mergeCell ref="E32:F32"/>
    <mergeCell ref="A23:G23"/>
    <mergeCell ref="B26:D26"/>
    <mergeCell ref="F26:G26"/>
    <mergeCell ref="B27:D27"/>
    <mergeCell ref="F27:G27"/>
    <mergeCell ref="B31:D31"/>
    <mergeCell ref="E31:F31"/>
    <mergeCell ref="A24:G24"/>
    <mergeCell ref="A10:H10"/>
    <mergeCell ref="C12:G12"/>
    <mergeCell ref="A6:E6"/>
    <mergeCell ref="F6:H6"/>
    <mergeCell ref="A7:D7"/>
    <mergeCell ref="G7:H7"/>
    <mergeCell ref="A8:D8"/>
    <mergeCell ref="E8:E9"/>
    <mergeCell ref="F8:F9"/>
    <mergeCell ref="A25:G25"/>
    <mergeCell ref="C15:G15"/>
    <mergeCell ref="A9:D9"/>
    <mergeCell ref="A1:H1"/>
    <mergeCell ref="A2:H2"/>
    <mergeCell ref="A3:H3"/>
    <mergeCell ref="A5:E5"/>
    <mergeCell ref="F5:H5"/>
  </mergeCells>
  <printOptions horizontalCentered="1"/>
  <pageMargins left="0.7086614173228347" right="0.7086614173228347" top="0.7480314960629921" bottom="0.7480314960629921" header="0.31496062992125984" footer="0.31496062992125984"/>
  <pageSetup horizontalDpi="600" verticalDpi="600" orientation="landscape" paperSize="9" scale="75" r:id="rId4"/>
  <drawing r:id="rId3"/>
  <legacyDrawing r:id="rId2"/>
  <oleObjects>
    <oleObject progId="Word.Picture.8" shapeId="101746955" r:id="rId1"/>
  </oleObjects>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6">
      <selection activeCell="L30" sqref="L30"/>
    </sheetView>
  </sheetViews>
  <sheetFormatPr defaultColWidth="9.140625" defaultRowHeight="12.75"/>
  <cols>
    <col min="1" max="1" width="22.7109375" style="0" customWidth="1"/>
    <col min="9" max="9" width="10.140625" style="0" customWidth="1"/>
  </cols>
  <sheetData>
    <row r="1" spans="1:9" ht="20.25" customHeight="1">
      <c r="A1" s="191" t="s">
        <v>45</v>
      </c>
      <c r="B1" s="192"/>
      <c r="C1" s="192"/>
      <c r="D1" s="192"/>
      <c r="E1" s="192"/>
      <c r="F1" s="192"/>
      <c r="G1" s="192"/>
      <c r="H1" s="192"/>
      <c r="I1" s="203"/>
    </row>
    <row r="2" spans="1:9" ht="12.75" customHeight="1">
      <c r="A2" s="193" t="s">
        <v>46</v>
      </c>
      <c r="B2" s="157" t="s">
        <v>101</v>
      </c>
      <c r="C2" s="158" t="s">
        <v>47</v>
      </c>
      <c r="D2" s="158"/>
      <c r="E2" s="158"/>
      <c r="F2" s="158"/>
      <c r="G2" s="158"/>
      <c r="H2" s="158"/>
      <c r="I2" s="204"/>
    </row>
    <row r="3" spans="1:9" ht="12.75">
      <c r="A3" s="193"/>
      <c r="B3" s="158"/>
      <c r="C3" s="159" t="s">
        <v>102</v>
      </c>
      <c r="D3" s="160"/>
      <c r="E3" s="160"/>
      <c r="F3" s="161"/>
      <c r="G3" s="159" t="s">
        <v>103</v>
      </c>
      <c r="H3" s="160"/>
      <c r="I3" s="205"/>
    </row>
    <row r="4" spans="1:9" ht="56.25">
      <c r="A4" s="193"/>
      <c r="B4" s="158"/>
      <c r="C4" s="162">
        <v>0.02</v>
      </c>
      <c r="D4" s="162">
        <v>0.03</v>
      </c>
      <c r="E4" s="162">
        <v>0.04</v>
      </c>
      <c r="F4" s="162">
        <v>0.05</v>
      </c>
      <c r="G4" s="163" t="s">
        <v>104</v>
      </c>
      <c r="H4" s="163" t="s">
        <v>105</v>
      </c>
      <c r="I4" s="206" t="s">
        <v>106</v>
      </c>
    </row>
    <row r="5" spans="1:9" ht="12.75">
      <c r="A5" s="194" t="s">
        <v>48</v>
      </c>
      <c r="B5" s="164" t="s">
        <v>49</v>
      </c>
      <c r="C5" s="165">
        <v>1</v>
      </c>
      <c r="D5" s="165">
        <v>1</v>
      </c>
      <c r="E5" s="165">
        <v>1</v>
      </c>
      <c r="F5" s="184">
        <v>1</v>
      </c>
      <c r="G5" s="165">
        <v>1</v>
      </c>
      <c r="H5" s="165">
        <v>1</v>
      </c>
      <c r="I5" s="207">
        <v>1</v>
      </c>
    </row>
    <row r="6" spans="1:9" ht="12.75">
      <c r="A6" s="194" t="s">
        <v>50</v>
      </c>
      <c r="B6" s="164" t="s">
        <v>51</v>
      </c>
      <c r="C6" s="166">
        <v>0.0467</v>
      </c>
      <c r="D6" s="166">
        <v>0.0467</v>
      </c>
      <c r="E6" s="166">
        <v>0.0467</v>
      </c>
      <c r="F6" s="185">
        <v>0.0467</v>
      </c>
      <c r="G6" s="166">
        <v>0.0315</v>
      </c>
      <c r="H6" s="166">
        <v>0.038</v>
      </c>
      <c r="I6" s="208">
        <v>0.0315</v>
      </c>
    </row>
    <row r="7" spans="1:9" ht="12.75">
      <c r="A7" s="194" t="s">
        <v>107</v>
      </c>
      <c r="B7" s="164" t="s">
        <v>52</v>
      </c>
      <c r="C7" s="166">
        <v>0.073</v>
      </c>
      <c r="D7" s="166">
        <v>0.073</v>
      </c>
      <c r="E7" s="166">
        <v>0.073</v>
      </c>
      <c r="F7" s="185">
        <v>0.073</v>
      </c>
      <c r="G7" s="167">
        <v>0.049400000000000006</v>
      </c>
      <c r="H7" s="166">
        <v>0.0664</v>
      </c>
      <c r="I7" s="209">
        <v>0.049400000000000006</v>
      </c>
    </row>
    <row r="8" spans="1:9" ht="12.75">
      <c r="A8" s="194" t="s">
        <v>53</v>
      </c>
      <c r="B8" s="164" t="s">
        <v>54</v>
      </c>
      <c r="C8" s="166">
        <v>0.005545</v>
      </c>
      <c r="D8" s="166">
        <v>0.005545</v>
      </c>
      <c r="E8" s="166">
        <v>0.005545</v>
      </c>
      <c r="F8" s="185">
        <v>0.005545</v>
      </c>
      <c r="G8" s="166">
        <v>0.005545</v>
      </c>
      <c r="H8" s="166">
        <v>0.005545</v>
      </c>
      <c r="I8" s="208">
        <v>0.005545</v>
      </c>
    </row>
    <row r="9" spans="1:9" ht="22.5">
      <c r="A9" s="194" t="s">
        <v>55</v>
      </c>
      <c r="B9" s="168"/>
      <c r="C9" s="169">
        <f>SUM(C10:C11)</f>
        <v>0.0171</v>
      </c>
      <c r="D9" s="169">
        <f aca="true" t="shared" si="0" ref="D9:I9">SUM(D10:D11)</f>
        <v>0.0171</v>
      </c>
      <c r="E9" s="169">
        <f t="shared" si="0"/>
        <v>0.0171</v>
      </c>
      <c r="F9" s="186">
        <f t="shared" si="0"/>
        <v>0.0171</v>
      </c>
      <c r="G9" s="169">
        <f t="shared" si="0"/>
        <v>0.013000000000000001</v>
      </c>
      <c r="H9" s="169">
        <f t="shared" si="0"/>
        <v>0.0082</v>
      </c>
      <c r="I9" s="210">
        <f t="shared" si="0"/>
        <v>0.013000000000000001</v>
      </c>
    </row>
    <row r="10" spans="1:9" ht="12.75">
      <c r="A10" s="194" t="s">
        <v>56</v>
      </c>
      <c r="B10" s="164" t="s">
        <v>57</v>
      </c>
      <c r="C10" s="166">
        <v>0.0074</v>
      </c>
      <c r="D10" s="166">
        <v>0.0074</v>
      </c>
      <c r="E10" s="166">
        <v>0.0074</v>
      </c>
      <c r="F10" s="185">
        <v>0.0074</v>
      </c>
      <c r="G10" s="166">
        <v>0.0053</v>
      </c>
      <c r="H10" s="166">
        <v>0.0032</v>
      </c>
      <c r="I10" s="208">
        <v>0.0053</v>
      </c>
    </row>
    <row r="11" spans="1:9" ht="12.75">
      <c r="A11" s="194" t="s">
        <v>58</v>
      </c>
      <c r="B11" s="164" t="s">
        <v>59</v>
      </c>
      <c r="C11" s="166">
        <v>0.0097</v>
      </c>
      <c r="D11" s="166">
        <v>0.0097</v>
      </c>
      <c r="E11" s="166">
        <v>0.0097</v>
      </c>
      <c r="F11" s="185">
        <v>0.0097</v>
      </c>
      <c r="G11" s="166">
        <v>0.0077</v>
      </c>
      <c r="H11" s="166">
        <v>0.005</v>
      </c>
      <c r="I11" s="208">
        <v>0.0077</v>
      </c>
    </row>
    <row r="12" spans="1:9" ht="12.75">
      <c r="A12" s="194" t="s">
        <v>60</v>
      </c>
      <c r="B12" s="164" t="s">
        <v>61</v>
      </c>
      <c r="C12" s="169">
        <f aca="true" t="shared" si="1" ref="C12:I12">SUM(C13:C15)</f>
        <v>0.050499999999999996</v>
      </c>
      <c r="D12" s="169">
        <f t="shared" si="1"/>
        <v>0.057499999999999996</v>
      </c>
      <c r="E12" s="169">
        <f t="shared" si="1"/>
        <v>0.0645</v>
      </c>
      <c r="F12" s="186">
        <f t="shared" si="1"/>
        <v>0.0715</v>
      </c>
      <c r="G12" s="169">
        <f t="shared" si="1"/>
        <v>0.0365</v>
      </c>
      <c r="H12" s="169">
        <f t="shared" si="1"/>
        <v>0.0615</v>
      </c>
      <c r="I12" s="210">
        <f t="shared" si="1"/>
        <v>0.0615</v>
      </c>
    </row>
    <row r="13" spans="1:9" ht="12.75">
      <c r="A13" s="194" t="s">
        <v>62</v>
      </c>
      <c r="B13" s="168" t="s">
        <v>108</v>
      </c>
      <c r="C13" s="170">
        <v>0.013999999999999999</v>
      </c>
      <c r="D13" s="170">
        <v>0.020999999999999998</v>
      </c>
      <c r="E13" s="170">
        <v>0.027999999999999997</v>
      </c>
      <c r="F13" s="187">
        <v>0.034999999999999996</v>
      </c>
      <c r="G13" s="170" t="s">
        <v>109</v>
      </c>
      <c r="H13" s="170">
        <v>0.025</v>
      </c>
      <c r="I13" s="211">
        <v>0.025</v>
      </c>
    </row>
    <row r="14" spans="1:9" ht="12.75">
      <c r="A14" s="194" t="s">
        <v>63</v>
      </c>
      <c r="B14" s="168" t="s">
        <v>63</v>
      </c>
      <c r="C14" s="166">
        <v>0.0065</v>
      </c>
      <c r="D14" s="166">
        <v>0.0065</v>
      </c>
      <c r="E14" s="166">
        <v>0.0065</v>
      </c>
      <c r="F14" s="185">
        <v>0.0065</v>
      </c>
      <c r="G14" s="166">
        <v>0.0065</v>
      </c>
      <c r="H14" s="166">
        <v>0.0065</v>
      </c>
      <c r="I14" s="208">
        <v>0.0065</v>
      </c>
    </row>
    <row r="15" spans="1:9" ht="12.75">
      <c r="A15" s="194" t="s">
        <v>64</v>
      </c>
      <c r="B15" s="168" t="s">
        <v>109</v>
      </c>
      <c r="C15" s="166">
        <v>0.03</v>
      </c>
      <c r="D15" s="166">
        <v>0.03</v>
      </c>
      <c r="E15" s="166">
        <v>0.03</v>
      </c>
      <c r="F15" s="185">
        <v>0.03</v>
      </c>
      <c r="G15" s="166">
        <v>0.03</v>
      </c>
      <c r="H15" s="166">
        <v>0.03</v>
      </c>
      <c r="I15" s="208">
        <v>0.03</v>
      </c>
    </row>
    <row r="16" spans="1:9" ht="12.75">
      <c r="A16" s="194" t="s">
        <v>65</v>
      </c>
      <c r="B16" s="168" t="s">
        <v>66</v>
      </c>
      <c r="C16" s="171">
        <v>0.045</v>
      </c>
      <c r="D16" s="171">
        <v>0.045</v>
      </c>
      <c r="E16" s="171">
        <v>0.045</v>
      </c>
      <c r="F16" s="188">
        <v>0.045</v>
      </c>
      <c r="G16" s="171">
        <v>0.045</v>
      </c>
      <c r="H16" s="171">
        <v>0.045</v>
      </c>
      <c r="I16" s="212">
        <v>0.045</v>
      </c>
    </row>
    <row r="17" spans="1:9" ht="12.75">
      <c r="A17" s="195"/>
      <c r="B17" s="172"/>
      <c r="C17" s="172"/>
      <c r="D17" s="172"/>
      <c r="E17" s="172"/>
      <c r="F17" s="172"/>
      <c r="G17" s="172"/>
      <c r="H17" s="172"/>
      <c r="I17" s="213"/>
    </row>
    <row r="18" spans="1:9" ht="12.75">
      <c r="A18" s="196" t="s">
        <v>67</v>
      </c>
      <c r="B18" s="173"/>
      <c r="C18" s="174" t="s">
        <v>68</v>
      </c>
      <c r="D18" s="175"/>
      <c r="E18" s="175"/>
      <c r="F18" s="175"/>
      <c r="G18" s="175"/>
      <c r="H18" s="175"/>
      <c r="I18" s="197"/>
    </row>
    <row r="19" spans="1:9" ht="12.75">
      <c r="A19" s="198"/>
      <c r="B19" s="176"/>
      <c r="C19" s="177" t="s">
        <v>69</v>
      </c>
      <c r="D19" s="178"/>
      <c r="E19" s="178"/>
      <c r="F19" s="178"/>
      <c r="G19" s="178"/>
      <c r="H19" s="178"/>
      <c r="I19" s="199"/>
    </row>
    <row r="20" spans="1:9" ht="12.75">
      <c r="A20" s="200" t="s">
        <v>110</v>
      </c>
      <c r="B20" s="179"/>
      <c r="C20" s="180">
        <f>(1+(C6+C9))*(1+C8)*(1+C7)-1</f>
        <v>0.14778678128299982</v>
      </c>
      <c r="D20" s="180">
        <f aca="true" t="shared" si="2" ref="D20:I20">(1+(D6+D9))*(1+D8)*(1+D7)-1</f>
        <v>0.14778678128299982</v>
      </c>
      <c r="E20" s="180">
        <f t="shared" si="2"/>
        <v>0.14778678128299982</v>
      </c>
      <c r="F20" s="189">
        <f t="shared" si="2"/>
        <v>0.14778678128299982</v>
      </c>
      <c r="G20" s="180">
        <f t="shared" si="2"/>
        <v>0.10217616507350002</v>
      </c>
      <c r="H20" s="180">
        <f t="shared" si="2"/>
        <v>0.12185405728559995</v>
      </c>
      <c r="I20" s="214">
        <f t="shared" si="2"/>
        <v>0.10217616507350002</v>
      </c>
    </row>
    <row r="21" spans="1:9" ht="12.75">
      <c r="A21" s="200" t="s">
        <v>111</v>
      </c>
      <c r="B21" s="179"/>
      <c r="C21" s="180">
        <f>(1-(C12+C16))</f>
        <v>0.9045</v>
      </c>
      <c r="D21" s="180">
        <f aca="true" t="shared" si="3" ref="D21:I21">(1-(D12+D16))</f>
        <v>0.8975</v>
      </c>
      <c r="E21" s="180">
        <f t="shared" si="3"/>
        <v>0.8905</v>
      </c>
      <c r="F21" s="189">
        <f t="shared" si="3"/>
        <v>0.8835</v>
      </c>
      <c r="G21" s="180">
        <f t="shared" si="3"/>
        <v>0.9185</v>
      </c>
      <c r="H21" s="180">
        <f t="shared" si="3"/>
        <v>0.8935</v>
      </c>
      <c r="I21" s="214">
        <f t="shared" si="3"/>
        <v>0.8935</v>
      </c>
    </row>
    <row r="22" spans="1:9" ht="12.75">
      <c r="A22" s="201" t="s">
        <v>112</v>
      </c>
      <c r="B22" s="181"/>
      <c r="C22" s="182">
        <f>(1+C20)/C21-1</f>
        <v>0.2689737769850744</v>
      </c>
      <c r="D22" s="182">
        <f aca="true" t="shared" si="4" ref="D22:I22">(1+D20)/D21-1</f>
        <v>0.27887106549637863</v>
      </c>
      <c r="E22" s="182">
        <f t="shared" si="4"/>
        <v>0.2889239542762492</v>
      </c>
      <c r="F22" s="182">
        <f t="shared" si="4"/>
        <v>0.2991361418030558</v>
      </c>
      <c r="G22" s="182">
        <f t="shared" si="4"/>
        <v>0.1999740501616767</v>
      </c>
      <c r="H22" s="182">
        <f t="shared" si="4"/>
        <v>0.25557253193687735</v>
      </c>
      <c r="I22" s="215">
        <f t="shared" si="4"/>
        <v>0.23354914949468397</v>
      </c>
    </row>
    <row r="23" spans="1:9" ht="12.75">
      <c r="A23" s="202"/>
      <c r="B23" s="183"/>
      <c r="C23" s="182"/>
      <c r="D23" s="182"/>
      <c r="E23" s="182"/>
      <c r="F23" s="182"/>
      <c r="G23" s="182"/>
      <c r="H23" s="182"/>
      <c r="I23" s="215"/>
    </row>
    <row r="24" spans="1:9" ht="36" customHeight="1">
      <c r="A24" s="93"/>
      <c r="B24" s="92"/>
      <c r="C24" s="146" t="s">
        <v>117</v>
      </c>
      <c r="D24" s="146"/>
      <c r="E24" s="146"/>
      <c r="F24" s="146"/>
      <c r="G24" s="146"/>
      <c r="H24" s="146"/>
      <c r="I24" s="147"/>
    </row>
    <row r="25" spans="1:9" ht="12.75">
      <c r="A25" s="86"/>
      <c r="B25" s="59"/>
      <c r="C25" s="59"/>
      <c r="D25" s="59"/>
      <c r="E25" s="59"/>
      <c r="F25" s="59"/>
      <c r="G25" s="59"/>
      <c r="H25" s="59"/>
      <c r="I25" s="87"/>
    </row>
    <row r="26" spans="1:9" ht="12.75">
      <c r="A26" s="86"/>
      <c r="B26" s="59"/>
      <c r="C26" s="59"/>
      <c r="D26" s="59"/>
      <c r="E26" s="59"/>
      <c r="F26" s="59"/>
      <c r="G26" s="59"/>
      <c r="H26" s="59"/>
      <c r="I26" s="87"/>
    </row>
    <row r="27" spans="1:9" ht="12.75">
      <c r="A27" s="86"/>
      <c r="B27" s="59"/>
      <c r="C27" s="59"/>
      <c r="D27" s="59"/>
      <c r="E27" s="59"/>
      <c r="F27" s="59"/>
      <c r="G27" s="59"/>
      <c r="H27" s="59"/>
      <c r="I27" s="87"/>
    </row>
    <row r="28" spans="1:9" ht="13.5" thickBot="1">
      <c r="A28" s="89"/>
      <c r="B28" s="61"/>
      <c r="C28" s="61"/>
      <c r="D28" s="61"/>
      <c r="E28" s="61"/>
      <c r="F28" s="61"/>
      <c r="G28" s="59"/>
      <c r="H28" s="59"/>
      <c r="I28" s="87"/>
    </row>
    <row r="29" spans="1:9" ht="12.75">
      <c r="A29" s="86"/>
      <c r="B29" s="59"/>
      <c r="C29" s="88" t="s">
        <v>34</v>
      </c>
      <c r="D29" s="59"/>
      <c r="E29" s="59"/>
      <c r="F29" s="59"/>
      <c r="G29" s="59"/>
      <c r="H29" s="59"/>
      <c r="I29" s="87"/>
    </row>
    <row r="30" spans="1:9" ht="12.75">
      <c r="A30" s="86"/>
      <c r="B30" s="59"/>
      <c r="C30" s="88" t="s">
        <v>33</v>
      </c>
      <c r="D30" s="59"/>
      <c r="E30" s="59"/>
      <c r="F30" s="59"/>
      <c r="G30" s="59"/>
      <c r="H30" s="59"/>
      <c r="I30" s="87"/>
    </row>
    <row r="31" spans="1:9" ht="13.5" thickBot="1">
      <c r="A31" s="89"/>
      <c r="B31" s="61"/>
      <c r="C31" s="190" t="s">
        <v>116</v>
      </c>
      <c r="D31" s="61"/>
      <c r="E31" s="61"/>
      <c r="F31" s="61"/>
      <c r="G31" s="61"/>
      <c r="H31" s="61"/>
      <c r="I31" s="90"/>
    </row>
  </sheetData>
  <sheetProtection/>
  <mergeCells count="21">
    <mergeCell ref="E22:E23"/>
    <mergeCell ref="F22:F23"/>
    <mergeCell ref="G22:G23"/>
    <mergeCell ref="H22:H23"/>
    <mergeCell ref="I22:I23"/>
    <mergeCell ref="A17:I17"/>
    <mergeCell ref="A18:B19"/>
    <mergeCell ref="C18:I18"/>
    <mergeCell ref="C19:I19"/>
    <mergeCell ref="A20:B20"/>
    <mergeCell ref="A21:B21"/>
    <mergeCell ref="A22:B23"/>
    <mergeCell ref="C22:C23"/>
    <mergeCell ref="D22:D23"/>
    <mergeCell ref="A2:A4"/>
    <mergeCell ref="B2:B4"/>
    <mergeCell ref="C2:I2"/>
    <mergeCell ref="C3:F3"/>
    <mergeCell ref="G3:I3"/>
    <mergeCell ref="A1:I1"/>
    <mergeCell ref="C24:I24"/>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27"/>
  <sheetViews>
    <sheetView tabSelected="1" zoomScale="80" zoomScaleNormal="80" zoomScalePageLayoutView="0" workbookViewId="0" topLeftCell="A1">
      <selection activeCell="C7" sqref="C7"/>
    </sheetView>
  </sheetViews>
  <sheetFormatPr defaultColWidth="9.140625" defaultRowHeight="12.75"/>
  <cols>
    <col min="1" max="1" width="6.8515625" style="0" customWidth="1"/>
    <col min="2" max="2" width="55.28125" style="0" customWidth="1"/>
    <col min="3" max="3" width="16.57421875" style="0" customWidth="1"/>
    <col min="4" max="4" width="9.140625" style="0" bestFit="1" customWidth="1"/>
  </cols>
  <sheetData>
    <row r="1" spans="1:4" ht="23.25" customHeight="1">
      <c r="A1" s="151" t="s">
        <v>123</v>
      </c>
      <c r="B1" s="152"/>
      <c r="C1" s="152"/>
      <c r="D1" s="153"/>
    </row>
    <row r="2" spans="1:4" ht="12.75">
      <c r="A2" s="148" t="s">
        <v>0</v>
      </c>
      <c r="B2" s="149" t="s">
        <v>1</v>
      </c>
      <c r="C2" s="149" t="s">
        <v>35</v>
      </c>
      <c r="D2" s="150" t="s">
        <v>18</v>
      </c>
    </row>
    <row r="3" spans="1:4" ht="12.75">
      <c r="A3" s="148"/>
      <c r="B3" s="149"/>
      <c r="C3" s="149"/>
      <c r="D3" s="150"/>
    </row>
    <row r="4" spans="1:4" ht="30.75" customHeight="1">
      <c r="A4" s="74">
        <v>1</v>
      </c>
      <c r="B4" s="63" t="s">
        <v>36</v>
      </c>
      <c r="C4" s="64"/>
      <c r="D4" s="75"/>
    </row>
    <row r="5" spans="1:7" ht="12.75">
      <c r="A5" s="76" t="s">
        <v>14</v>
      </c>
      <c r="B5" s="65" t="s">
        <v>37</v>
      </c>
      <c r="C5" s="66" t="s">
        <v>17</v>
      </c>
      <c r="D5" s="77">
        <f>SUM(D6)</f>
        <v>1</v>
      </c>
      <c r="F5" s="60"/>
      <c r="G5" s="60"/>
    </row>
    <row r="6" spans="1:4" ht="12.75">
      <c r="A6" s="76"/>
      <c r="B6" s="65" t="s">
        <v>38</v>
      </c>
      <c r="C6" s="66"/>
      <c r="D6" s="78">
        <v>1</v>
      </c>
    </row>
    <row r="7" spans="1:4" ht="24">
      <c r="A7" s="79">
        <v>2</v>
      </c>
      <c r="B7" s="67" t="str">
        <f>'Planilha Orcamentaria'!C15</f>
        <v>EXECUÇÃO DE MURO EM GABIÃO - TRAVESSA MANOELA LANCUNA - 17,00MT</v>
      </c>
      <c r="C7" s="68"/>
      <c r="D7" s="80"/>
    </row>
    <row r="8" spans="1:4" ht="12.75">
      <c r="A8" s="81" t="s">
        <v>11</v>
      </c>
      <c r="B8" s="69" t="str">
        <f>'Planilha Orcamentaria'!C16</f>
        <v>DEMOLIÇÃO DE MURO DE ARRIMO</v>
      </c>
      <c r="C8" s="70" t="s">
        <v>31</v>
      </c>
      <c r="D8" s="82">
        <f>D9</f>
        <v>15</v>
      </c>
    </row>
    <row r="9" spans="1:4" ht="12.75">
      <c r="A9" s="81"/>
      <c r="B9" s="69" t="s">
        <v>92</v>
      </c>
      <c r="C9" s="70">
        <f>15*0.2*3+6*1</f>
        <v>15</v>
      </c>
      <c r="D9" s="83">
        <f>C9</f>
        <v>15</v>
      </c>
    </row>
    <row r="10" spans="1:4" ht="12.75">
      <c r="A10" s="81" t="s">
        <v>26</v>
      </c>
      <c r="B10" s="69" t="str">
        <f>'Planilha Orcamentaria'!C17</f>
        <v>ESCAVAÇÃO MECÂNICA DE VALAS</v>
      </c>
      <c r="C10" s="71" t="s">
        <v>31</v>
      </c>
      <c r="D10" s="84">
        <f>D11+D12</f>
        <v>124.1</v>
      </c>
    </row>
    <row r="11" spans="1:4" ht="12.75">
      <c r="A11" s="81"/>
      <c r="B11" s="69" t="s">
        <v>39</v>
      </c>
      <c r="C11" s="71" t="s">
        <v>119</v>
      </c>
      <c r="D11" s="85">
        <f>17*3*0.6</f>
        <v>30.599999999999998</v>
      </c>
    </row>
    <row r="12" spans="1:4" ht="25.5">
      <c r="A12" s="81"/>
      <c r="B12" s="69" t="s">
        <v>91</v>
      </c>
      <c r="C12" s="70" t="s">
        <v>120</v>
      </c>
      <c r="D12" s="216">
        <f>(2.5+2+1)*17</f>
        <v>93.5</v>
      </c>
    </row>
    <row r="13" spans="1:4" ht="48">
      <c r="A13" s="81" t="s">
        <v>27</v>
      </c>
      <c r="B13" s="69" t="str">
        <f>'Planilha Orcamentaria'!C18</f>
        <v>ENRONCAMENTO COM PROTEÇÃO EM GABIÃO TIPO SACO, DIÂMETRO DE 65 CENTÍMETROS, ENCHIMENTO MANUAL COM PEDRA DE MÃO TIPO RACHÃO - FORNECIMENTO E EXECUÇÃO. AF_12/2015</v>
      </c>
      <c r="C13" s="71" t="s">
        <v>31</v>
      </c>
      <c r="D13" s="84">
        <f>D14</f>
        <v>25.5</v>
      </c>
    </row>
    <row r="14" spans="1:4" ht="12.75">
      <c r="A14" s="81"/>
      <c r="B14" s="69" t="s">
        <v>73</v>
      </c>
      <c r="C14" s="71" t="s">
        <v>121</v>
      </c>
      <c r="D14" s="85">
        <f>17*2.5*0.6</f>
        <v>25.5</v>
      </c>
    </row>
    <row r="15" spans="1:4" ht="48">
      <c r="A15" s="81" t="s">
        <v>28</v>
      </c>
      <c r="B15" s="69" t="str">
        <f>'Planilha Orcamentaria'!C19</f>
        <v>MURO DE GABIÃO, ENCHIMENTO COM PEDRA DE MÃO TIPO RACHÃO, DE GRAVIDADE, COM GAIOLAS DE COMPRIMENTO IGUAL A 2 M, PARA MUROS COM ALTURA MENOR OU IGUAL A 4 M  FORNECIMENTO E EXECUÇÃO. AF_12/2015</v>
      </c>
      <c r="C15" s="70" t="s">
        <v>31</v>
      </c>
      <c r="D15" s="84">
        <f>D16</f>
        <v>93.5</v>
      </c>
    </row>
    <row r="16" spans="1:4" ht="36">
      <c r="A16" s="81"/>
      <c r="B16" s="69" t="s">
        <v>90</v>
      </c>
      <c r="C16" s="70" t="s">
        <v>120</v>
      </c>
      <c r="D16" s="216">
        <f>(2.5+2+1)*17</f>
        <v>93.5</v>
      </c>
    </row>
    <row r="17" spans="1:4" ht="24">
      <c r="A17" s="81" t="s">
        <v>29</v>
      </c>
      <c r="B17" s="69" t="str">
        <f>'Planilha Orcamentaria'!C20</f>
        <v>REATERRO COMPACTADO DE VALA COM EQUIPAMENTO PLACA VIBRATÓRIA</v>
      </c>
      <c r="C17" s="70" t="s">
        <v>31</v>
      </c>
      <c r="D17" s="84">
        <f>D18</f>
        <v>93.5</v>
      </c>
    </row>
    <row r="18" spans="1:4" ht="25.5">
      <c r="A18" s="81"/>
      <c r="B18" s="69" t="s">
        <v>40</v>
      </c>
      <c r="C18" s="70" t="s">
        <v>120</v>
      </c>
      <c r="D18" s="216">
        <f>(2.5+2+1)*17</f>
        <v>93.5</v>
      </c>
    </row>
    <row r="19" spans="1:4" ht="36">
      <c r="A19" s="81" t="str">
        <f>'Planilha Orcamentaria'!A21</f>
        <v>2.6</v>
      </c>
      <c r="B19" s="69" t="str">
        <f>'Planilha Orcamentaria'!C21</f>
        <v>MANTA GEOTÊXTIL NÃO TECIDA, A/150, OP/15 OU SIMILAR, RESISTÊNCIA À TRAÇÃO DE 10 KN/M2 (EXECUÇÃO, INCLUINDO FORNECIMENTO, TRANSPORTE E COLOCAÇÃO)</v>
      </c>
      <c r="C19" s="70" t="str">
        <f>'Planilha Orcamentaria'!D21</f>
        <v>M2</v>
      </c>
      <c r="D19" s="84">
        <f>D20</f>
        <v>102</v>
      </c>
    </row>
    <row r="20" spans="1:4" ht="25.5">
      <c r="A20" s="81"/>
      <c r="B20" s="69" t="s">
        <v>94</v>
      </c>
      <c r="C20" s="70" t="s">
        <v>122</v>
      </c>
      <c r="D20" s="216">
        <f>(17*(1+1+1+1+0.5+1+0.5))</f>
        <v>102</v>
      </c>
    </row>
    <row r="21" spans="1:4" ht="24">
      <c r="A21" s="81" t="str">
        <f>'Planilha Orcamentaria'!A22</f>
        <v>2.7</v>
      </c>
      <c r="B21" s="69" t="str">
        <f>'Planilha Orcamentaria'!C22</f>
        <v>PLANTIO DE GRAMA ESMERALDA EM PLACAS, INCLUSIVE TERRA VEGETAL E CONSERVAÇÃO POR 30 DIAS</v>
      </c>
      <c r="C21" s="70" t="str">
        <f>'Planilha Orcamentaria'!D22</f>
        <v>M2</v>
      </c>
      <c r="D21" s="84">
        <f>D22</f>
        <v>100</v>
      </c>
    </row>
    <row r="22" spans="1:4" ht="12.75">
      <c r="A22" s="81"/>
      <c r="B22" s="69" t="s">
        <v>95</v>
      </c>
      <c r="C22" s="70" t="s">
        <v>96</v>
      </c>
      <c r="D22" s="216">
        <f>20*5</f>
        <v>100</v>
      </c>
    </row>
    <row r="23" spans="1:4" ht="12.75">
      <c r="A23" s="86"/>
      <c r="B23" s="59"/>
      <c r="C23" s="59"/>
      <c r="D23" s="87"/>
    </row>
    <row r="24" spans="1:4" ht="12.75">
      <c r="A24" s="86"/>
      <c r="B24" s="59"/>
      <c r="C24" s="59"/>
      <c r="D24" s="87"/>
    </row>
    <row r="25" spans="1:4" ht="12.75">
      <c r="A25" s="86"/>
      <c r="B25" s="59"/>
      <c r="C25" s="59"/>
      <c r="D25" s="87"/>
    </row>
    <row r="26" spans="1:4" ht="12.75">
      <c r="A26" s="86"/>
      <c r="B26" s="217" t="s">
        <v>124</v>
      </c>
      <c r="C26" s="59"/>
      <c r="D26" s="87"/>
    </row>
    <row r="27" spans="1:4" ht="13.5" thickBot="1">
      <c r="A27" s="89"/>
      <c r="B27" s="61"/>
      <c r="C27" s="61"/>
      <c r="D27" s="90"/>
    </row>
  </sheetData>
  <sheetProtection/>
  <mergeCells count="5">
    <mergeCell ref="A2:A3"/>
    <mergeCell ref="B2:B3"/>
    <mergeCell ref="C2:C3"/>
    <mergeCell ref="D2:D3"/>
    <mergeCell ref="A1:D1"/>
  </mergeCell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M1339928</dc:creator>
  <cp:keywords/>
  <dc:description/>
  <cp:lastModifiedBy>Pedro</cp:lastModifiedBy>
  <cp:lastPrinted>2022-02-02T18:24:19Z</cp:lastPrinted>
  <dcterms:created xsi:type="dcterms:W3CDTF">2006-09-22T13:55:22Z</dcterms:created>
  <dcterms:modified xsi:type="dcterms:W3CDTF">2022-02-02T18:28:19Z</dcterms:modified>
  <cp:category/>
  <cp:version/>
  <cp:contentType/>
  <cp:contentStatus/>
</cp:coreProperties>
</file>